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T:\Caza_Pesca\CAZA\CENSOS\Jabalí\"/>
    </mc:Choice>
  </mc:AlternateContent>
  <bookViews>
    <workbookView xWindow="15045" yWindow="1635" windowWidth="38400" windowHeight="19965"/>
  </bookViews>
  <sheets>
    <sheet name="Hoja1" sheetId="1" r:id="rId1"/>
    <sheet name="Hoja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1">
      <go:sheetsCustomData xmlns:go="http://customooxmlschemas.google.com/" r:id="rId5" roundtripDataSignature="AMtx7mhQt+yef+ygncoYtua3HEj6UTCJig=="/>
    </ext>
  </extLst>
</workbook>
</file>

<file path=xl/calcChain.xml><?xml version="1.0" encoding="utf-8"?>
<calcChain xmlns="http://schemas.openxmlformats.org/spreadsheetml/2006/main">
  <c r="O381" i="1" l="1"/>
  <c r="D374" i="1" l="1"/>
  <c r="D366" i="1"/>
  <c r="D357" i="1"/>
  <c r="K374" i="1" l="1"/>
  <c r="R379" i="1" l="1"/>
  <c r="M374" i="1"/>
  <c r="P374" i="1"/>
  <c r="Q374" i="1"/>
  <c r="R374" i="1"/>
  <c r="O374" i="1"/>
  <c r="D346" i="1" l="1"/>
  <c r="D336" i="1" l="1"/>
  <c r="M377" i="1" l="1"/>
  <c r="D327" i="1" l="1"/>
  <c r="D319" i="1" l="1"/>
  <c r="D310" i="1" l="1"/>
  <c r="G382" i="1" l="1"/>
  <c r="F382" i="1"/>
  <c r="G383" i="1"/>
  <c r="F383" i="1"/>
  <c r="D301" i="1" l="1"/>
  <c r="D290" i="1"/>
  <c r="D278" i="1" l="1"/>
  <c r="D261" i="1"/>
  <c r="D269" i="1" s="1"/>
  <c r="D260" i="1" l="1"/>
  <c r="D248" i="1" l="1"/>
  <c r="D251" i="1" s="1"/>
  <c r="D240" i="1" l="1"/>
  <c r="D229" i="1" l="1"/>
  <c r="P196" i="1" l="1"/>
  <c r="D219" i="1" l="1"/>
  <c r="D208" i="1"/>
  <c r="D196" i="1" l="1"/>
  <c r="D188" i="1" l="1"/>
  <c r="D180" i="1" l="1"/>
  <c r="D171" i="1" l="1"/>
  <c r="L171" i="1" s="1"/>
  <c r="D164" i="1" l="1"/>
  <c r="L164" i="1" s="1"/>
  <c r="N164" i="1" l="1"/>
  <c r="D153" i="1"/>
  <c r="L153" i="1" l="1"/>
  <c r="N153" i="1"/>
  <c r="D144" i="1" l="1"/>
  <c r="N144" i="1" s="1"/>
  <c r="L144" i="1" l="1"/>
  <c r="D136" i="1" l="1"/>
  <c r="N136" i="1" s="1"/>
  <c r="D129" i="1"/>
  <c r="N129" i="1" s="1"/>
  <c r="D105" i="1"/>
  <c r="N105" i="1" s="1"/>
  <c r="L105" i="1" l="1"/>
  <c r="L129" i="1"/>
  <c r="L136" i="1"/>
  <c r="D110" i="1"/>
  <c r="D120" i="1"/>
  <c r="N110" i="1" l="1"/>
  <c r="L110" i="1"/>
  <c r="N120" i="1"/>
  <c r="L120" i="1"/>
  <c r="D95" i="1"/>
  <c r="N95" i="1" l="1"/>
  <c r="L95" i="1"/>
  <c r="I85" i="1"/>
  <c r="D85" i="1"/>
  <c r="N85" i="1" s="1"/>
  <c r="F85" i="1"/>
  <c r="L85" i="1" l="1"/>
  <c r="D71" i="1"/>
  <c r="L71" i="1" l="1"/>
  <c r="N71" i="1"/>
  <c r="I71" i="1"/>
  <c r="F71" i="1"/>
  <c r="I57" i="1" l="1"/>
  <c r="F57" i="1"/>
  <c r="D57" i="1" l="1"/>
  <c r="D43" i="1"/>
  <c r="L57" i="1" l="1"/>
  <c r="N57" i="1"/>
  <c r="L43" i="1"/>
  <c r="N43" i="1"/>
  <c r="F43" i="1"/>
  <c r="F34" i="1"/>
  <c r="F19" i="1"/>
  <c r="F10" i="1"/>
  <c r="I43" i="1" l="1"/>
  <c r="I34" i="1"/>
  <c r="D34" i="1"/>
  <c r="N34" i="1" s="1"/>
  <c r="I19" i="1"/>
  <c r="D19" i="1"/>
  <c r="N19" i="1" s="1"/>
  <c r="I10" i="1"/>
  <c r="D10" i="1"/>
  <c r="N10" i="1" l="1"/>
  <c r="E375" i="1"/>
  <c r="L10" i="1"/>
  <c r="H19" i="1"/>
  <c r="L19" i="1"/>
  <c r="H34" i="1"/>
  <c r="L34" i="1"/>
  <c r="H10" i="1"/>
  <c r="G375" i="1" l="1"/>
  <c r="L374" i="1" l="1"/>
  <c r="L375" i="1" s="1"/>
  <c r="L378" i="1"/>
  <c r="L379" i="1" s="1"/>
</calcChain>
</file>

<file path=xl/sharedStrings.xml><?xml version="1.0" encoding="utf-8"?>
<sst xmlns="http://schemas.openxmlformats.org/spreadsheetml/2006/main" count="763" uniqueCount="280">
  <si>
    <t>LUGAR</t>
  </si>
  <si>
    <t>FECHA</t>
  </si>
  <si>
    <t>DISTANCIA shp reducida</t>
  </si>
  <si>
    <t>HORA</t>
  </si>
  <si>
    <t>DURACIÓN CONSOLA</t>
  </si>
  <si>
    <t>IKA jabalí</t>
  </si>
  <si>
    <t>DISTANCIA CONSOLA geométrica</t>
  </si>
  <si>
    <t>Vuelos</t>
  </si>
  <si>
    <t>Total jabalíes</t>
  </si>
  <si>
    <t>Sierra Salinas</t>
  </si>
  <si>
    <t>1 liebre</t>
  </si>
  <si>
    <t>20 jabalíes</t>
  </si>
  <si>
    <t>1 jabalí</t>
  </si>
  <si>
    <t>2 conejos</t>
  </si>
  <si>
    <t>1 zorro y 1 conejo</t>
  </si>
  <si>
    <t>2 jabali</t>
  </si>
  <si>
    <t>Sierra Salinas total</t>
  </si>
  <si>
    <t>2 zorros</t>
  </si>
  <si>
    <t>La Bermeja</t>
  </si>
  <si>
    <t>15 jabalíes</t>
  </si>
  <si>
    <t>zorro y conejo</t>
  </si>
  <si>
    <t>Los Turpines</t>
  </si>
  <si>
    <t>zorro</t>
  </si>
  <si>
    <t>conejos</t>
  </si>
  <si>
    <t>Rambla del Arco Cañada Lisón</t>
  </si>
  <si>
    <t>Agua Amarga</t>
  </si>
  <si>
    <t>7 jabalíes</t>
  </si>
  <si>
    <t>El Maladro</t>
  </si>
  <si>
    <t>Salto la Novia</t>
  </si>
  <si>
    <t>SOLO HAY 5 FICHEROS DEL 14/10/200 EN CONSOLA</t>
  </si>
  <si>
    <t>Ojós-Ricote-Archena total</t>
  </si>
  <si>
    <t>Calblanque</t>
  </si>
  <si>
    <t>1º</t>
  </si>
  <si>
    <t>2º</t>
  </si>
  <si>
    <t>3º</t>
  </si>
  <si>
    <t>3 conejos</t>
  </si>
  <si>
    <t>4º</t>
  </si>
  <si>
    <t>6 +9+5+1 jabalies</t>
  </si>
  <si>
    <t>5º</t>
  </si>
  <si>
    <t>3 jabalíes</t>
  </si>
  <si>
    <t>6º</t>
  </si>
  <si>
    <t>3+5+10+6 jabalíes</t>
  </si>
  <si>
    <t>7º</t>
  </si>
  <si>
    <t>8º</t>
  </si>
  <si>
    <t>9º</t>
  </si>
  <si>
    <t>10+2 jabalíes y 2 zorros</t>
  </si>
  <si>
    <t>10º</t>
  </si>
  <si>
    <t>Total</t>
  </si>
  <si>
    <t>Calblanque total</t>
  </si>
  <si>
    <t>Escombreras</t>
  </si>
  <si>
    <t>Escombreras total</t>
  </si>
  <si>
    <t>6 jabalíes y 2 zorros</t>
  </si>
  <si>
    <t>4 jabalíes, 2 zorros, 11 jabalíes, 3 conejos y 2 zorros</t>
  </si>
  <si>
    <t>4 jabalíes, 1 liebre, 5 jabalíes y 3 conejos</t>
  </si>
  <si>
    <t>6 jabalíes y 1 conejo</t>
  </si>
  <si>
    <t>2 zorros y 2 conejos</t>
  </si>
  <si>
    <t>8 jabalíes</t>
  </si>
  <si>
    <t>Superficie</t>
  </si>
  <si>
    <t>mc</t>
  </si>
  <si>
    <t>jabalies/100 ha</t>
  </si>
  <si>
    <t>Ojos</t>
  </si>
  <si>
    <t>11º</t>
  </si>
  <si>
    <t>12º</t>
  </si>
  <si>
    <t>los mismos</t>
  </si>
  <si>
    <t>10 jabalíes</t>
  </si>
  <si>
    <t>los mismos y 1 ciervo</t>
  </si>
  <si>
    <t>Ojos total</t>
  </si>
  <si>
    <t>La Muela</t>
  </si>
  <si>
    <t>prueba iluminación</t>
  </si>
  <si>
    <t>2 jabalíes</t>
  </si>
  <si>
    <t>3 jabalíes, 4 jabalíes, 3 jabalíes</t>
  </si>
  <si>
    <t>1 zorro, 5 jab y 7 jabalíes</t>
  </si>
  <si>
    <t>1 jab y 1 zorro</t>
  </si>
  <si>
    <t>1 zorro y 3 jabalíes</t>
  </si>
  <si>
    <t>3 zorros y 2 jabalíes</t>
  </si>
  <si>
    <t>1 jab, 1 zorro, 1 jab, 2 cazadores con 1 jab, 5 jab, 2 jab y 1 jabalí</t>
  </si>
  <si>
    <t>Muchas conejos toda la noche</t>
  </si>
  <si>
    <t>ha</t>
  </si>
  <si>
    <t>La Muela total</t>
  </si>
  <si>
    <t>m anchura media</t>
  </si>
  <si>
    <t>zorros</t>
  </si>
  <si>
    <t>Cieza</t>
  </si>
  <si>
    <t>Cieza total</t>
  </si>
  <si>
    <t>Muchos conejos en todos</t>
  </si>
  <si>
    <t>3 jabalíes y 1 zorro</t>
  </si>
  <si>
    <t>7 jab 3 jab y 7 jab</t>
  </si>
  <si>
    <t>2 jab</t>
  </si>
  <si>
    <t>12 ciervos, 14 jab y 2 ciervos</t>
  </si>
  <si>
    <t>6 jab y 5 ciervos</t>
  </si>
  <si>
    <t>2 ciervos</t>
  </si>
  <si>
    <t>1 jab y 5 jab</t>
  </si>
  <si>
    <t>Total zorros</t>
  </si>
  <si>
    <t>Total ciervos</t>
  </si>
  <si>
    <t>nada</t>
  </si>
  <si>
    <t>Abanilla</t>
  </si>
  <si>
    <t>4 jab</t>
  </si>
  <si>
    <t>6 jab</t>
  </si>
  <si>
    <t>1 zorro y 2 conej</t>
  </si>
  <si>
    <t>3 muflones (1 macho y 2 hembras)</t>
  </si>
  <si>
    <t>3 jab y 16 conej</t>
  </si>
  <si>
    <t>Abanilla total</t>
  </si>
  <si>
    <t>Total muflones</t>
  </si>
  <si>
    <t>Nº</t>
  </si>
  <si>
    <t>Blanca</t>
  </si>
  <si>
    <t>14 jab y 1 jab</t>
  </si>
  <si>
    <t>7 jab</t>
  </si>
  <si>
    <t>Blanca.Navela</t>
  </si>
  <si>
    <t>2+1+3+5 jab y 1 zorro. Cientos conejos</t>
  </si>
  <si>
    <t>5+4+4+4 y 1 zorro</t>
  </si>
  <si>
    <t>Total Cieza (suspendido por lluvia)</t>
  </si>
  <si>
    <t>6 jab. Cientos conejos</t>
  </si>
  <si>
    <t>Mazarrón</t>
  </si>
  <si>
    <t>1 zorro</t>
  </si>
  <si>
    <t>3 jab</t>
  </si>
  <si>
    <t>20 jab</t>
  </si>
  <si>
    <t>1 jab</t>
  </si>
  <si>
    <t>muchos conejos, 3 jab y 15 jab</t>
  </si>
  <si>
    <t>2 jab y 2 zorros</t>
  </si>
  <si>
    <t>1 zorro y 9 jab</t>
  </si>
  <si>
    <t>1 zorro y 1 jab</t>
  </si>
  <si>
    <t>1 jab y 2 jab</t>
  </si>
  <si>
    <t>Mazarrón 2º vuelo</t>
  </si>
  <si>
    <t>Mazarrón 1º vuelo</t>
  </si>
  <si>
    <t>Mazarrón 3</t>
  </si>
  <si>
    <t>Mazarrón 4</t>
  </si>
  <si>
    <t>Mazarrón 5</t>
  </si>
  <si>
    <t>Mazarrón 6</t>
  </si>
  <si>
    <t>Mazarrón 7</t>
  </si>
  <si>
    <t>Mazarrón 8</t>
  </si>
  <si>
    <t>1 jab y 10 jab</t>
  </si>
  <si>
    <t>9 jab 1 zorro y 1 tejon camino</t>
  </si>
  <si>
    <t>1 zorr</t>
  </si>
  <si>
    <t>Abarán</t>
  </si>
  <si>
    <t>Total Pila Blanca Abarán</t>
  </si>
  <si>
    <t>Blanca vuelo 3</t>
  </si>
  <si>
    <t>Puerto Lumbreras (Cabezo Jara)</t>
  </si>
  <si>
    <t>Lorca (Torrecilla)</t>
  </si>
  <si>
    <t>Puerto Lumbreras Lorca (Cabezo Jara-Torrecilla)</t>
  </si>
  <si>
    <t>9 jab, 2 zorros, 2 zorros, 7 jab</t>
  </si>
  <si>
    <t>3 jab, 1 zorro, 3 jab, muchos conejos</t>
  </si>
  <si>
    <t>8 jab y 1 zorro</t>
  </si>
  <si>
    <t>3 jab, 1 zorro y 1 zorro</t>
  </si>
  <si>
    <t>3 jab, 9 jab, y 6 jab</t>
  </si>
  <si>
    <t>Calblanque 5v</t>
  </si>
  <si>
    <t>Calblanque 6v</t>
  </si>
  <si>
    <t>Densidad zorro</t>
  </si>
  <si>
    <t>zorros/1000 ha</t>
  </si>
  <si>
    <t>6 jab 11 jab 5 jab</t>
  </si>
  <si>
    <t>1 zorro y 13 jab</t>
  </si>
  <si>
    <t>5 jab y 2 jab</t>
  </si>
  <si>
    <t>1 zorro y 3 jab</t>
  </si>
  <si>
    <t>2 zorros y 1 zorro</t>
  </si>
  <si>
    <t>Jumilla</t>
  </si>
  <si>
    <t>6 jab 1 zorro 1 zorro 1 zorro</t>
  </si>
  <si>
    <t>12 jab 2 zorros 2 zorros 1 zorro</t>
  </si>
  <si>
    <t>1 zorro 7 jab 1 jab 1 zorro</t>
  </si>
  <si>
    <t>2 ciervas, 5 ciervas, 1 zorro</t>
  </si>
  <si>
    <t>1 zorro, 2 zorros 19 jabalíes</t>
  </si>
  <si>
    <t>2 zorros 1 zorro 16 jabalíes</t>
  </si>
  <si>
    <t>Lopoyo</t>
  </si>
  <si>
    <t>Habían visto 2 en Carmolí</t>
  </si>
  <si>
    <t>1 jab y 4 jab</t>
  </si>
  <si>
    <t>6 jab, 8 jab, 7 jab, 1 jab y 10 jab</t>
  </si>
  <si>
    <t>Lopoyo-Calblanque</t>
  </si>
  <si>
    <t>Mula</t>
  </si>
  <si>
    <t>muchos conejos</t>
  </si>
  <si>
    <t>7 jab, 1 zorro, 6 jab, 1 cierva, 2 ciervas y 2 jab</t>
  </si>
  <si>
    <t>2 ciervas y 1 cierva</t>
  </si>
  <si>
    <t>2 jab y 1 jab</t>
  </si>
  <si>
    <t>3 jab y 2 ciervas</t>
  </si>
  <si>
    <t>Lorca</t>
  </si>
  <si>
    <t>5 jab</t>
  </si>
  <si>
    <t>Bullas</t>
  </si>
  <si>
    <t>100 mufl, 7 jab</t>
  </si>
  <si>
    <t>12 muflones, 5 muf, 2 muf, 25 muf, 6 muf, 4 muf</t>
  </si>
  <si>
    <t>4 jab, 3 jab, 2 ciervas, 2 jab, 16 muf</t>
  </si>
  <si>
    <t>12 jab, 10 jab, 11 jab, 11 jab, 3 jab, 2 jab</t>
  </si>
  <si>
    <t>1 zorro, 3 cabras montes</t>
  </si>
  <si>
    <t>2 cabras montes</t>
  </si>
  <si>
    <t>Moratalla Este</t>
  </si>
  <si>
    <t>Moratalla Oeste</t>
  </si>
  <si>
    <t>2 ciervas, 1 jab, 7 jab, 1 jab</t>
  </si>
  <si>
    <t>2 zorros, 11 jab, 4 jab, 3 jab</t>
  </si>
  <si>
    <t>10 jab, 1 jab</t>
  </si>
  <si>
    <t>23 jab</t>
  </si>
  <si>
    <t>7 jab 2 ciervas</t>
  </si>
  <si>
    <t>13 liebres, 1 benado, 4 jab, 30 jab</t>
  </si>
  <si>
    <t>2 liebres</t>
  </si>
  <si>
    <t>4 gamas, 5 gamas, 2 gamos, 2 gamas</t>
  </si>
  <si>
    <t>3 gamas</t>
  </si>
  <si>
    <t>1 benado, 2 ciervas, 1 gamo, 2 gamas, 2 ciervas</t>
  </si>
  <si>
    <t>2 zorros y 4 liebres</t>
  </si>
  <si>
    <t>6 ciervas</t>
  </si>
  <si>
    <t>2 zorros, 4 gamos, 1 gamo, 4 gamas, 2 gamas, 3 jabalíes, 2 liebre, 5 ciervas, 2 ciervas, 3 ciervas, 1 benado, 2 ciervas</t>
  </si>
  <si>
    <t>Total cabra montes</t>
  </si>
  <si>
    <t>Total gamos</t>
  </si>
  <si>
    <t>Cehegín</t>
  </si>
  <si>
    <t>4 ciervas, 14 jab</t>
  </si>
  <si>
    <t>2 jab, 6 jab, 6 jab, 3 ciervas</t>
  </si>
  <si>
    <t>zorro, 1 jab, 2 cabras montés</t>
  </si>
  <si>
    <t>2 ciervas</t>
  </si>
  <si>
    <t>3 ciervas, 1 cierva</t>
  </si>
  <si>
    <t>11 jab 6 jab</t>
  </si>
  <si>
    <t>Caravaca</t>
  </si>
  <si>
    <t>22 jab</t>
  </si>
  <si>
    <t>3 jab 1 liebre 2 conejos</t>
  </si>
  <si>
    <t>1 jab 7 jab 10 jab</t>
  </si>
  <si>
    <t>1 cierv</t>
  </si>
  <si>
    <t>3 cabras, 15 jab vacas</t>
  </si>
  <si>
    <t>1 jab 1 benado</t>
  </si>
  <si>
    <t>2 ciervas 4 jab</t>
  </si>
  <si>
    <t>4 jab, 2 ciervas, 1 ciervo, 10 jab</t>
  </si>
  <si>
    <t>4 cabras</t>
  </si>
  <si>
    <t>1 ciervo, 3 ciervas</t>
  </si>
  <si>
    <t>5 ciervas, liebres, 3 jab, 5 ciervas</t>
  </si>
  <si>
    <t>cierva</t>
  </si>
  <si>
    <t>4 , 10 , 2 , 2 ciervas, 17 jab, 12 jab y 6 ciervas</t>
  </si>
  <si>
    <t>3, 6 y 3 ciervas</t>
  </si>
  <si>
    <t>1 jab, 8, 3, 6, ciervas, 3 jab y 7 jab</t>
  </si>
  <si>
    <t>11 cierv, 4 jab, 6, 3, 2, 21, 3, 4 y 5 ciervas</t>
  </si>
  <si>
    <t>11 y 3 ciervas</t>
  </si>
  <si>
    <t>2:32:00 y 2:50</t>
  </si>
  <si>
    <t>ciervos y gamos</t>
  </si>
  <si>
    <t>Calasparra</t>
  </si>
  <si>
    <t>1 jab y 14 jab</t>
  </si>
  <si>
    <t>16 muflones</t>
  </si>
  <si>
    <t>6 jab y 2 zorros</t>
  </si>
  <si>
    <t>2 ciervas, 1 zorro, 8 jab, 1 jab, 6 jab y 1 ciervo</t>
  </si>
  <si>
    <t>2 ciervos, 2 jab, 1 zorro, 5 ciervos, 5 jab</t>
  </si>
  <si>
    <t>Mazarrón-Aguilas</t>
  </si>
  <si>
    <t>1 zorro y 13 jabalíes</t>
  </si>
  <si>
    <t>Murcia</t>
  </si>
  <si>
    <t>1 jab 1 jab</t>
  </si>
  <si>
    <t>Mula Sur</t>
  </si>
  <si>
    <t>2 zorros y 7 jabalíes</t>
  </si>
  <si>
    <t>3 jabalíes, mucho conejo y 8 jabalíes</t>
  </si>
  <si>
    <t>1 jabalí, 1 jabalí, 6 jab y 1 zorro</t>
  </si>
  <si>
    <t>2 zorros y 1 jabalí</t>
  </si>
  <si>
    <t>11 jabalí</t>
  </si>
  <si>
    <t>Zarcilla</t>
  </si>
  <si>
    <t>1 jabalí y 2 tejones</t>
  </si>
  <si>
    <t>2 jabalíes y 1 jabalí</t>
  </si>
  <si>
    <t>7 jabalí y 3 jabalí</t>
  </si>
  <si>
    <t>finca vallada 23 ciervos, 10 muflones, …</t>
  </si>
  <si>
    <t>34 arrui 1 jabalí y 10 arrui</t>
  </si>
  <si>
    <t>15 jab 4 jab 2 jab 13 jab</t>
  </si>
  <si>
    <t>Aledo-Totana-Alhama</t>
  </si>
  <si>
    <t>1 jab, 1 zorro, 1 jab, 1 zorro, conejos</t>
  </si>
  <si>
    <t>6 jab y 1 jab</t>
  </si>
  <si>
    <t>2 jab y 6 cabra montés</t>
  </si>
  <si>
    <t>Sierra del Carche ha sido de 2,029 ± 0,634 individuos/km2</t>
  </si>
  <si>
    <t>P. R. de Sierra Espuña ha sido de 1,991 ± 0,833 individuos/km2</t>
  </si>
  <si>
    <t>2,94 jabalís/km² en La Tercia</t>
  </si>
  <si>
    <t>REM fototrampeo</t>
  </si>
  <si>
    <t>junto al anterior</t>
  </si>
  <si>
    <t>Yecla</t>
  </si>
  <si>
    <t>19 jabalíes, 3 ciervos, 1 zorro, 3 ciervos</t>
  </si>
  <si>
    <t>1 zorro, 1 zorro</t>
  </si>
  <si>
    <t>4 ciervos machos, y 14 jabalíes</t>
  </si>
  <si>
    <t>El Sabinar (Moratalla)</t>
  </si>
  <si>
    <t>1 cierva, 1 cierva, 7 jabal, 3 ciervos, 4 jab, 1 cierva, 3 ciervas, 10 jab, 1 jab, 3 cierv, 2 cierv, 4 cierv, 2 jab, y 1 jab</t>
  </si>
  <si>
    <t>18 ciervos, 7 cabras montés, y 2 ciervos</t>
  </si>
  <si>
    <t>2 cabras, 2 ciervos, 2 gamos, 2 gamos, 2 gamos, 1 gamo, 6 jab</t>
  </si>
  <si>
    <t>3 ciervos, 2 jab, 4 ciervos, 2 ciervos, 4 gamas, 5 ciervos</t>
  </si>
  <si>
    <t>Cartagena</t>
  </si>
  <si>
    <t>5 jabalíes y 3 jabalíes</t>
  </si>
  <si>
    <t>10 jabalíes 8 jabalíes y 8 jabalíes</t>
  </si>
  <si>
    <t>1 zorro y muchos conejos 1 zorro</t>
  </si>
  <si>
    <t>1 zorro y muchos conejos 1 zorro y 1 zorro</t>
  </si>
  <si>
    <t>8 jabalíes, 4 jabalíes y 6 jabalíes</t>
  </si>
  <si>
    <t>9 jab</t>
  </si>
  <si>
    <t>5 jaba</t>
  </si>
  <si>
    <t>1 jab, 1 jab, 5 jab</t>
  </si>
  <si>
    <t>1 cabra montés</t>
  </si>
  <si>
    <t>5 jabalíes</t>
  </si>
  <si>
    <t>Fortuna-Molina-Campos del Río</t>
  </si>
  <si>
    <t>8 jab y 4 jab</t>
  </si>
  <si>
    <t>Barqueros-Mula</t>
  </si>
  <si>
    <t>4 jab y 1 zorro</t>
  </si>
  <si>
    <t>2 jab y 1 zorro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</si>
</sst>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/m/yyyy"/>
    <numFmt numFmtId="165" formatCode="0.000"/>
    <numFmt numFmtId="166" formatCode="0.0"/>
    <numFmt numFmtId="167" formatCode="0.0000000"/>
    <numFmt numFmtId="168" formatCode="0.0000000000"/>
  </numFmts>
  <fonts count="12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FF0000"/>
      <name val="Calibri"/>
      <family val="2"/>
    </font>
    <font>
      <sz val="11"/>
      <color rgb="FF242424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/>
    <xf numFmtId="164" fontId="4" fillId="0" borderId="0" xfId="0" applyNumberFormat="1" applyFont="1"/>
    <xf numFmtId="20" fontId="4" fillId="0" borderId="0" xfId="0" applyNumberFormat="1" applyFont="1"/>
    <xf numFmtId="0" fontId="5" fillId="0" borderId="0" xfId="0" applyFont="1"/>
    <xf numFmtId="164" fontId="5" fillId="0" borderId="0" xfId="0" applyNumberFormat="1" applyFont="1"/>
    <xf numFmtId="2" fontId="5" fillId="0" borderId="0" xfId="0" applyNumberFormat="1" applyFont="1"/>
    <xf numFmtId="0" fontId="4" fillId="0" borderId="0" xfId="0" applyFont="1"/>
    <xf numFmtId="14" fontId="0" fillId="0" borderId="0" xfId="0" applyNumberFormat="1"/>
    <xf numFmtId="20" fontId="0" fillId="0" borderId="0" xfId="0" applyNumberFormat="1"/>
    <xf numFmtId="0" fontId="6" fillId="0" borderId="0" xfId="0" applyFont="1"/>
    <xf numFmtId="0" fontId="2" fillId="0" borderId="0" xfId="0" applyFont="1"/>
    <xf numFmtId="45" fontId="4" fillId="0" borderId="0" xfId="0" applyNumberFormat="1" applyFont="1"/>
    <xf numFmtId="21" fontId="7" fillId="0" borderId="0" xfId="0" applyNumberFormat="1" applyFont="1"/>
    <xf numFmtId="0" fontId="8" fillId="0" borderId="0" xfId="0" applyFont="1"/>
    <xf numFmtId="165" fontId="3" fillId="0" borderId="0" xfId="0" applyNumberFormat="1" applyFont="1"/>
    <xf numFmtId="165" fontId="0" fillId="0" borderId="0" xfId="0" applyNumberFormat="1"/>
    <xf numFmtId="20" fontId="2" fillId="0" borderId="0" xfId="0" applyNumberFormat="1" applyFont="1"/>
    <xf numFmtId="165" fontId="2" fillId="0" borderId="0" xfId="0" applyNumberFormat="1" applyFont="1"/>
    <xf numFmtId="21" fontId="6" fillId="0" borderId="0" xfId="0" applyNumberFormat="1" applyFont="1"/>
    <xf numFmtId="167" fontId="2" fillId="0" borderId="0" xfId="0" applyNumberFormat="1" applyFont="1"/>
    <xf numFmtId="168" fontId="0" fillId="0" borderId="0" xfId="0" applyNumberFormat="1"/>
    <xf numFmtId="168" fontId="2" fillId="0" borderId="0" xfId="0" applyNumberFormat="1" applyFont="1"/>
    <xf numFmtId="166" fontId="8" fillId="0" borderId="0" xfId="0" applyNumberFormat="1" applyFont="1"/>
    <xf numFmtId="46" fontId="8" fillId="0" borderId="0" xfId="0" applyNumberFormat="1" applyFont="1"/>
    <xf numFmtId="0" fontId="9" fillId="2" borderId="0" xfId="0" applyFont="1" applyFill="1"/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1" fillId="0" borderId="0" xfId="0" applyFont="1"/>
    <xf numFmtId="20" fontId="1" fillId="0" borderId="0" xfId="0" applyNumberFormat="1" applyFont="1"/>
    <xf numFmtId="14" fontId="1" fillId="0" borderId="0" xfId="0" applyNumberFormat="1" applyFont="1"/>
    <xf numFmtId="0" fontId="9" fillId="0" borderId="0" xfId="0" applyFont="1" applyFill="1"/>
    <xf numFmtId="0" fontId="1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4"/>
  <sheetViews>
    <sheetView tabSelected="1" workbookViewId="0">
      <pane ySplit="1" topLeftCell="A346" activePane="bottomLeft" state="frozen"/>
      <selection pane="bottomLeft" activeCell="D374" sqref="D374"/>
    </sheetView>
  </sheetViews>
  <sheetFormatPr baseColWidth="10" defaultColWidth="11.125" defaultRowHeight="15" customHeight="1" x14ac:dyDescent="0.25"/>
  <cols>
    <col min="1" max="1" width="5.375" customWidth="1"/>
    <col min="2" max="2" width="27.125" customWidth="1"/>
    <col min="3" max="8" width="10.5" customWidth="1"/>
    <col min="9" max="9" width="26.125" customWidth="1"/>
    <col min="10" max="10" width="6.625" customWidth="1"/>
    <col min="11" max="11" width="10" customWidth="1"/>
    <col min="12" max="16" width="10.5" customWidth="1"/>
    <col min="17" max="17" width="13.5" customWidth="1"/>
    <col min="18" max="18" width="16.375" customWidth="1"/>
    <col min="19" max="27" width="10.5" customWidth="1"/>
  </cols>
  <sheetData>
    <row r="1" spans="1:18" ht="15.75" x14ac:dyDescent="0.25">
      <c r="A1" s="25" t="s">
        <v>102</v>
      </c>
      <c r="B1" s="26" t="s">
        <v>0</v>
      </c>
      <c r="C1" s="26" t="s">
        <v>1</v>
      </c>
      <c r="D1" s="27" t="s">
        <v>2</v>
      </c>
      <c r="E1" s="26" t="s">
        <v>3</v>
      </c>
      <c r="F1" s="27" t="s">
        <v>4</v>
      </c>
      <c r="G1" s="25"/>
      <c r="H1" s="26" t="s">
        <v>5</v>
      </c>
      <c r="I1" s="27" t="s">
        <v>6</v>
      </c>
      <c r="J1" s="26" t="s">
        <v>7</v>
      </c>
      <c r="K1" s="25" t="s">
        <v>8</v>
      </c>
      <c r="L1" s="25"/>
      <c r="M1" s="25" t="s">
        <v>91</v>
      </c>
      <c r="N1" s="25" t="s">
        <v>145</v>
      </c>
      <c r="O1" s="25" t="s">
        <v>92</v>
      </c>
      <c r="P1" s="25" t="s">
        <v>101</v>
      </c>
      <c r="Q1" s="25" t="s">
        <v>195</v>
      </c>
      <c r="R1" s="25" t="s">
        <v>194</v>
      </c>
    </row>
    <row r="2" spans="1:18" ht="15.75" x14ac:dyDescent="0.25">
      <c r="B2" s="1" t="s">
        <v>9</v>
      </c>
      <c r="C2" s="2">
        <v>44839</v>
      </c>
      <c r="D2" s="1">
        <v>1700</v>
      </c>
      <c r="E2" s="3">
        <v>0.86736111111111114</v>
      </c>
      <c r="F2" s="12">
        <v>1.4502314814814815E-2</v>
      </c>
      <c r="G2" s="1" t="s">
        <v>10</v>
      </c>
      <c r="I2" s="1">
        <v>1731</v>
      </c>
      <c r="J2" t="s">
        <v>32</v>
      </c>
    </row>
    <row r="3" spans="1:18" ht="15.75" x14ac:dyDescent="0.25">
      <c r="B3" s="1" t="s">
        <v>9</v>
      </c>
      <c r="C3" s="2">
        <v>44839</v>
      </c>
      <c r="D3" s="1">
        <v>2112</v>
      </c>
      <c r="E3" s="3">
        <v>0.89444444444444438</v>
      </c>
      <c r="F3" s="12">
        <v>1.3321759259259261E-2</v>
      </c>
      <c r="G3" s="1" t="s">
        <v>11</v>
      </c>
      <c r="I3" s="1">
        <v>2131</v>
      </c>
      <c r="J3" t="s">
        <v>33</v>
      </c>
    </row>
    <row r="4" spans="1:18" ht="15.75" x14ac:dyDescent="0.25">
      <c r="B4" s="1" t="s">
        <v>9</v>
      </c>
      <c r="C4" s="2">
        <v>44839</v>
      </c>
      <c r="D4" s="1">
        <v>2779</v>
      </c>
      <c r="E4" s="3">
        <v>0.90902777777777777</v>
      </c>
      <c r="F4" s="12">
        <v>1.4004629629629631E-2</v>
      </c>
      <c r="G4" s="1" t="s">
        <v>12</v>
      </c>
      <c r="I4" s="1">
        <v>2795</v>
      </c>
      <c r="J4" t="s">
        <v>34</v>
      </c>
    </row>
    <row r="5" spans="1:18" ht="15.75" x14ac:dyDescent="0.25">
      <c r="B5" s="1" t="s">
        <v>9</v>
      </c>
      <c r="C5" s="2">
        <v>44839</v>
      </c>
      <c r="D5" s="1">
        <v>1576</v>
      </c>
      <c r="E5" s="3">
        <v>0.9458333333333333</v>
      </c>
      <c r="F5" s="12">
        <v>1.2152777777777778E-2</v>
      </c>
      <c r="G5" s="1" t="s">
        <v>12</v>
      </c>
      <c r="I5" s="1">
        <v>1595</v>
      </c>
      <c r="J5" t="s">
        <v>36</v>
      </c>
    </row>
    <row r="6" spans="1:18" ht="15.75" x14ac:dyDescent="0.25">
      <c r="B6" s="1" t="s">
        <v>9</v>
      </c>
      <c r="C6" s="2">
        <v>44839</v>
      </c>
      <c r="D6" s="1">
        <v>1941</v>
      </c>
      <c r="E6" s="3">
        <v>0.95694444444444438</v>
      </c>
      <c r="F6" s="12">
        <v>9.8726851851851857E-3</v>
      </c>
      <c r="G6" s="1" t="s">
        <v>13</v>
      </c>
      <c r="I6" s="1">
        <v>1957</v>
      </c>
      <c r="J6" t="s">
        <v>38</v>
      </c>
    </row>
    <row r="7" spans="1:18" ht="15.75" x14ac:dyDescent="0.25">
      <c r="B7" s="1" t="s">
        <v>9</v>
      </c>
      <c r="C7" s="2">
        <v>44839</v>
      </c>
      <c r="D7" s="1">
        <v>2698</v>
      </c>
      <c r="E7" s="3">
        <v>0.98402777777777783</v>
      </c>
      <c r="F7" s="12">
        <v>1.3564814814814816E-2</v>
      </c>
      <c r="G7" s="1" t="s">
        <v>14</v>
      </c>
      <c r="I7" s="1">
        <v>2727</v>
      </c>
      <c r="J7" t="s">
        <v>40</v>
      </c>
    </row>
    <row r="8" spans="1:18" ht="15.75" x14ac:dyDescent="0.25">
      <c r="B8" s="1" t="s">
        <v>9</v>
      </c>
      <c r="C8" s="2">
        <v>44839</v>
      </c>
      <c r="D8" s="1">
        <v>3376</v>
      </c>
      <c r="E8" s="3">
        <v>0.99861111111111101</v>
      </c>
      <c r="F8" s="12">
        <v>1.3125E-2</v>
      </c>
      <c r="I8" s="1">
        <v>3402</v>
      </c>
      <c r="J8" t="s">
        <v>42</v>
      </c>
    </row>
    <row r="9" spans="1:18" ht="15.75" x14ac:dyDescent="0.25">
      <c r="B9" s="1" t="s">
        <v>9</v>
      </c>
      <c r="C9" s="2">
        <v>44840</v>
      </c>
      <c r="D9" s="1">
        <v>3400</v>
      </c>
      <c r="E9" s="3">
        <v>2.4999999999999998E-2</v>
      </c>
      <c r="F9" s="12">
        <v>1.3634259259259257E-2</v>
      </c>
      <c r="G9" s="1" t="s">
        <v>15</v>
      </c>
      <c r="I9" s="1">
        <v>3425</v>
      </c>
      <c r="J9" t="s">
        <v>43</v>
      </c>
    </row>
    <row r="10" spans="1:18" ht="15.75" x14ac:dyDescent="0.25">
      <c r="A10">
        <v>1</v>
      </c>
      <c r="B10" s="4" t="s">
        <v>16</v>
      </c>
      <c r="C10" s="5"/>
      <c r="D10" s="4">
        <f>SUM(D2:D9)</f>
        <v>19582</v>
      </c>
      <c r="E10" s="4"/>
      <c r="F10" s="13">
        <f>SUM(F2:F9)</f>
        <v>0.10417824074074075</v>
      </c>
      <c r="G10" s="10" t="s">
        <v>17</v>
      </c>
      <c r="H10" s="6">
        <f>24/(D10/1000)</f>
        <v>1.2256153610458584</v>
      </c>
      <c r="I10" s="7">
        <f>SUM(I2:I9)</f>
        <v>19763</v>
      </c>
      <c r="K10" s="1">
        <v>24</v>
      </c>
      <c r="L10" s="20">
        <f>K10/((D10*E374)/10000)</f>
        <v>8.1707690736390559E-2</v>
      </c>
      <c r="M10">
        <v>3</v>
      </c>
      <c r="N10" s="20">
        <f>M10/((D10*$E$374)/10000)</f>
        <v>1.021346134204882E-2</v>
      </c>
    </row>
    <row r="11" spans="1:18" ht="15.75" x14ac:dyDescent="0.25">
      <c r="B11" s="1" t="s">
        <v>18</v>
      </c>
      <c r="C11" s="2">
        <v>44847</v>
      </c>
      <c r="D11" s="1">
        <v>1583</v>
      </c>
      <c r="E11" s="3">
        <v>0.93611111111111101</v>
      </c>
      <c r="F11" s="12">
        <v>1.3553240740740741E-2</v>
      </c>
      <c r="G11" s="1" t="s">
        <v>19</v>
      </c>
      <c r="I11" s="1">
        <v>1610</v>
      </c>
      <c r="J11" s="11"/>
      <c r="L11" s="18"/>
    </row>
    <row r="12" spans="1:18" ht="15.75" x14ac:dyDescent="0.25">
      <c r="B12" s="1" t="s">
        <v>18</v>
      </c>
      <c r="C12" s="2">
        <v>44847</v>
      </c>
      <c r="D12" s="1">
        <v>3096</v>
      </c>
      <c r="E12" s="3">
        <v>0.95138888888888884</v>
      </c>
      <c r="F12" s="12">
        <v>1.4791666666666668E-2</v>
      </c>
      <c r="G12" s="1" t="s">
        <v>20</v>
      </c>
      <c r="I12" s="1">
        <v>3121</v>
      </c>
      <c r="J12" s="11"/>
      <c r="L12" s="18"/>
    </row>
    <row r="13" spans="1:18" ht="15.75" x14ac:dyDescent="0.25">
      <c r="B13" s="1" t="s">
        <v>21</v>
      </c>
      <c r="C13" s="2">
        <v>44848</v>
      </c>
      <c r="D13" s="1">
        <v>2868</v>
      </c>
      <c r="E13" s="3">
        <v>1.3194444444444444E-2</v>
      </c>
      <c r="F13" s="12">
        <v>1.4930555555555556E-2</v>
      </c>
      <c r="G13" s="1" t="s">
        <v>22</v>
      </c>
      <c r="I13" s="1">
        <v>2886</v>
      </c>
      <c r="L13" s="18"/>
    </row>
    <row r="14" spans="1:18" ht="15.75" x14ac:dyDescent="0.25">
      <c r="B14" s="1" t="s">
        <v>21</v>
      </c>
      <c r="C14" s="2">
        <v>44848</v>
      </c>
      <c r="D14" s="1">
        <v>3500</v>
      </c>
      <c r="E14" s="3">
        <v>2.9861111111111113E-2</v>
      </c>
      <c r="F14" s="12">
        <v>1.4085648148148151E-2</v>
      </c>
      <c r="G14" s="1" t="s">
        <v>23</v>
      </c>
      <c r="I14" s="1">
        <v>3520</v>
      </c>
      <c r="L14" s="18"/>
    </row>
    <row r="15" spans="1:18" ht="15.75" x14ac:dyDescent="0.25">
      <c r="B15" s="1" t="s">
        <v>24</v>
      </c>
      <c r="C15" s="2">
        <v>44848</v>
      </c>
      <c r="D15" s="1">
        <v>3329</v>
      </c>
      <c r="E15" s="3">
        <v>7.013888888888889E-2</v>
      </c>
      <c r="F15" s="12">
        <v>1.3888888888888888E-2</v>
      </c>
      <c r="G15" s="1" t="s">
        <v>23</v>
      </c>
      <c r="I15" s="1">
        <v>3346</v>
      </c>
      <c r="L15" s="18"/>
    </row>
    <row r="16" spans="1:18" ht="15.75" x14ac:dyDescent="0.25">
      <c r="B16" s="1" t="s">
        <v>25</v>
      </c>
      <c r="C16" s="2">
        <v>44848</v>
      </c>
      <c r="D16" s="1">
        <v>2671</v>
      </c>
      <c r="E16" s="3">
        <v>0.10486111111111111</v>
      </c>
      <c r="F16" s="12">
        <v>1.4027777777777778E-2</v>
      </c>
      <c r="G16" s="1" t="s">
        <v>26</v>
      </c>
      <c r="I16" s="1">
        <v>2693</v>
      </c>
      <c r="L16" s="18"/>
    </row>
    <row r="17" spans="1:17" ht="15.75" x14ac:dyDescent="0.25">
      <c r="B17" s="1" t="s">
        <v>27</v>
      </c>
      <c r="C17" s="2">
        <v>44848</v>
      </c>
      <c r="D17" s="1">
        <v>4671</v>
      </c>
      <c r="E17" s="3">
        <v>0.12222222222222223</v>
      </c>
      <c r="F17" s="12">
        <v>1.3900462962962962E-2</v>
      </c>
      <c r="G17" s="1" t="s">
        <v>23</v>
      </c>
      <c r="I17" s="1">
        <v>4690</v>
      </c>
      <c r="L17" s="18"/>
    </row>
    <row r="18" spans="1:17" ht="15.75" x14ac:dyDescent="0.25">
      <c r="B18" s="7" t="s">
        <v>28</v>
      </c>
      <c r="C18" s="2">
        <v>44848</v>
      </c>
      <c r="D18" s="7">
        <v>2920</v>
      </c>
      <c r="E18" s="3">
        <v>0.15694444444444444</v>
      </c>
      <c r="F18" s="12"/>
      <c r="J18" s="1" t="s">
        <v>29</v>
      </c>
      <c r="L18" s="18"/>
    </row>
    <row r="19" spans="1:17" ht="15.75" x14ac:dyDescent="0.25">
      <c r="A19">
        <v>2</v>
      </c>
      <c r="B19" s="4" t="s">
        <v>30</v>
      </c>
      <c r="C19" s="2"/>
      <c r="D19" s="4">
        <f>SUM(D11:D18)</f>
        <v>24638</v>
      </c>
      <c r="E19" s="4"/>
      <c r="F19" s="13">
        <f>SUM(F11:F18)</f>
        <v>9.9178240740740747E-2</v>
      </c>
      <c r="H19" s="6">
        <f>22/(D19/1000)</f>
        <v>0.8929296209107882</v>
      </c>
      <c r="I19" s="7">
        <f>SUM(I11:I17)</f>
        <v>21866</v>
      </c>
      <c r="K19" s="1">
        <v>22</v>
      </c>
      <c r="L19" s="20">
        <f>K19/((D19*E374)/10000)</f>
        <v>5.9528641394052548E-2</v>
      </c>
      <c r="M19">
        <v>2</v>
      </c>
      <c r="N19" s="20">
        <f>M19/((D19*$E$374)/10000)</f>
        <v>5.4116946721865953E-3</v>
      </c>
      <c r="Q19" s="21"/>
    </row>
    <row r="20" spans="1:17" ht="15.75" x14ac:dyDescent="0.25">
      <c r="B20" s="1" t="s">
        <v>31</v>
      </c>
      <c r="C20" s="2">
        <v>44862</v>
      </c>
      <c r="D20" s="7">
        <v>2096</v>
      </c>
      <c r="E20" s="3">
        <v>0.91736111111111107</v>
      </c>
      <c r="F20" s="12">
        <v>1.1226851851851854E-2</v>
      </c>
      <c r="I20" s="1">
        <v>2112</v>
      </c>
      <c r="J20" s="1" t="s">
        <v>32</v>
      </c>
      <c r="L20" s="18"/>
      <c r="Q20" s="22"/>
    </row>
    <row r="21" spans="1:17" ht="15.75" x14ac:dyDescent="0.25">
      <c r="B21" s="1" t="s">
        <v>31</v>
      </c>
      <c r="C21" s="2">
        <v>44862</v>
      </c>
      <c r="D21" s="7">
        <v>1424</v>
      </c>
      <c r="E21" s="3">
        <v>0.92847222222222225</v>
      </c>
      <c r="F21" s="12">
        <v>5.7638888888888887E-3</v>
      </c>
      <c r="I21" s="1">
        <v>1426</v>
      </c>
      <c r="J21" s="1" t="s">
        <v>32</v>
      </c>
      <c r="L21" s="18"/>
    </row>
    <row r="22" spans="1:17" ht="15.75" x14ac:dyDescent="0.25">
      <c r="B22" s="1" t="s">
        <v>31</v>
      </c>
      <c r="C22" s="2">
        <v>44862</v>
      </c>
      <c r="D22" s="7">
        <v>3989</v>
      </c>
      <c r="E22" s="3">
        <v>0.94652777777777775</v>
      </c>
      <c r="F22" s="12">
        <v>1.6122685185185184E-2</v>
      </c>
      <c r="I22" s="1">
        <v>4015</v>
      </c>
      <c r="J22" s="1" t="s">
        <v>33</v>
      </c>
      <c r="L22" s="18"/>
    </row>
    <row r="23" spans="1:17" ht="15.75" x14ac:dyDescent="0.25">
      <c r="B23" s="1" t="s">
        <v>31</v>
      </c>
      <c r="C23" s="2">
        <v>44862</v>
      </c>
      <c r="D23" s="7">
        <v>3509</v>
      </c>
      <c r="E23" s="3">
        <v>0.98263888888888884</v>
      </c>
      <c r="F23" s="12">
        <v>1.6527777777777777E-2</v>
      </c>
      <c r="G23" s="1" t="s">
        <v>17</v>
      </c>
      <c r="I23" s="1">
        <v>3537</v>
      </c>
      <c r="J23" s="1" t="s">
        <v>34</v>
      </c>
      <c r="L23" s="18"/>
    </row>
    <row r="24" spans="1:17" ht="15.75" x14ac:dyDescent="0.25">
      <c r="B24" s="1" t="s">
        <v>31</v>
      </c>
      <c r="C24" s="2">
        <v>44863</v>
      </c>
      <c r="D24" s="7">
        <v>1754</v>
      </c>
      <c r="E24" s="3">
        <v>6.9444444444444447E-4</v>
      </c>
      <c r="F24" s="12">
        <v>1.3182870370370371E-2</v>
      </c>
      <c r="G24" s="1" t="s">
        <v>35</v>
      </c>
      <c r="I24" s="1">
        <v>1776</v>
      </c>
      <c r="J24" s="1" t="s">
        <v>36</v>
      </c>
      <c r="L24" s="18"/>
    </row>
    <row r="25" spans="1:17" ht="15.75" x14ac:dyDescent="0.25">
      <c r="B25" s="1" t="s">
        <v>31</v>
      </c>
      <c r="C25" s="2">
        <v>44863</v>
      </c>
      <c r="D25" s="7">
        <v>1398</v>
      </c>
      <c r="E25" s="3">
        <v>1.3888888888888888E-2</v>
      </c>
      <c r="F25" s="12">
        <v>2.1064814814814813E-3</v>
      </c>
      <c r="I25" s="1">
        <v>1408</v>
      </c>
      <c r="J25" s="1" t="s">
        <v>36</v>
      </c>
      <c r="L25" s="18"/>
    </row>
    <row r="26" spans="1:17" ht="15.75" x14ac:dyDescent="0.25">
      <c r="B26" s="1" t="s">
        <v>31</v>
      </c>
      <c r="C26" s="2">
        <v>44863</v>
      </c>
      <c r="D26" s="7">
        <v>4726</v>
      </c>
      <c r="E26" s="3">
        <v>2.4305555555555556E-2</v>
      </c>
      <c r="F26" s="12">
        <v>1.6192129629629629E-2</v>
      </c>
      <c r="G26" s="1" t="s">
        <v>37</v>
      </c>
      <c r="I26" s="1">
        <v>4754</v>
      </c>
      <c r="J26" s="1" t="s">
        <v>38</v>
      </c>
      <c r="L26" s="18"/>
    </row>
    <row r="27" spans="1:17" ht="15.75" x14ac:dyDescent="0.25">
      <c r="B27" s="1" t="s">
        <v>31</v>
      </c>
      <c r="C27" s="2">
        <v>44863</v>
      </c>
      <c r="D27" s="7">
        <v>5911</v>
      </c>
      <c r="E27" s="3">
        <v>4.1666666666666664E-2</v>
      </c>
      <c r="F27" s="12">
        <v>1.4074074074074074E-2</v>
      </c>
      <c r="G27" s="1" t="s">
        <v>39</v>
      </c>
      <c r="I27" s="1">
        <v>5924</v>
      </c>
      <c r="J27" s="1" t="s">
        <v>40</v>
      </c>
      <c r="L27" s="18"/>
    </row>
    <row r="28" spans="1:17" ht="15.75" x14ac:dyDescent="0.25">
      <c r="B28" s="1" t="s">
        <v>31</v>
      </c>
      <c r="C28" s="2">
        <v>44863</v>
      </c>
      <c r="D28" s="7">
        <v>5047</v>
      </c>
      <c r="E28" s="3">
        <v>7.1527777777777787E-2</v>
      </c>
      <c r="F28" s="12">
        <v>1.224537037037037E-2</v>
      </c>
      <c r="G28" s="1" t="s">
        <v>41</v>
      </c>
      <c r="I28" s="1">
        <v>5070</v>
      </c>
      <c r="J28" s="1" t="s">
        <v>42</v>
      </c>
      <c r="L28" s="18"/>
    </row>
    <row r="29" spans="1:17" ht="15.75" x14ac:dyDescent="0.25">
      <c r="B29" s="1" t="s">
        <v>31</v>
      </c>
      <c r="C29" s="2">
        <v>44863</v>
      </c>
      <c r="D29" s="7">
        <v>942</v>
      </c>
      <c r="E29" s="3">
        <v>8.4027777777777771E-2</v>
      </c>
      <c r="F29" s="12">
        <v>3.414351851851852E-3</v>
      </c>
      <c r="I29" s="1">
        <v>945</v>
      </c>
      <c r="J29" s="1" t="s">
        <v>42</v>
      </c>
      <c r="L29" s="18"/>
    </row>
    <row r="30" spans="1:17" ht="15.75" x14ac:dyDescent="0.25">
      <c r="B30" s="1" t="s">
        <v>31</v>
      </c>
      <c r="C30" s="2">
        <v>44863</v>
      </c>
      <c r="D30" s="7">
        <v>4813</v>
      </c>
      <c r="E30" s="3">
        <v>9.930555555555555E-2</v>
      </c>
      <c r="F30" s="12">
        <v>1.5844907407407408E-2</v>
      </c>
      <c r="I30" s="1">
        <v>4833</v>
      </c>
      <c r="J30" s="1" t="s">
        <v>43</v>
      </c>
      <c r="L30" s="18"/>
    </row>
    <row r="31" spans="1:17" ht="15.75" x14ac:dyDescent="0.25">
      <c r="B31" s="1" t="s">
        <v>31</v>
      </c>
      <c r="C31" s="2">
        <v>44863</v>
      </c>
      <c r="D31" s="7">
        <v>6725</v>
      </c>
      <c r="E31" s="3">
        <v>0.13125000000000001</v>
      </c>
      <c r="F31" s="12">
        <v>1.3657407407407408E-2</v>
      </c>
      <c r="I31" s="1">
        <v>6737</v>
      </c>
      <c r="J31" s="1" t="s">
        <v>44</v>
      </c>
      <c r="L31" s="18"/>
    </row>
    <row r="32" spans="1:17" ht="15.75" x14ac:dyDescent="0.25">
      <c r="B32" s="1" t="s">
        <v>31</v>
      </c>
      <c r="C32" s="2">
        <v>44863</v>
      </c>
      <c r="D32" s="7">
        <v>3072</v>
      </c>
      <c r="E32" s="3">
        <v>0.15277777777777776</v>
      </c>
      <c r="F32" s="12">
        <v>1.292824074074074E-2</v>
      </c>
      <c r="G32" s="1" t="s">
        <v>45</v>
      </c>
      <c r="I32" s="1">
        <v>3096</v>
      </c>
      <c r="J32" s="1" t="s">
        <v>46</v>
      </c>
      <c r="L32" s="18"/>
    </row>
    <row r="33" spans="1:14" ht="15.75" x14ac:dyDescent="0.25">
      <c r="B33" s="1" t="s">
        <v>31</v>
      </c>
      <c r="C33" s="2">
        <v>44863</v>
      </c>
      <c r="D33" s="7">
        <v>991</v>
      </c>
      <c r="E33" s="3">
        <v>0.16597222222222222</v>
      </c>
      <c r="F33" s="12">
        <v>3.7268518518518514E-3</v>
      </c>
      <c r="I33" s="1">
        <v>996</v>
      </c>
      <c r="L33" s="18"/>
    </row>
    <row r="34" spans="1:14" ht="15.75" x14ac:dyDescent="0.25">
      <c r="A34">
        <v>3</v>
      </c>
      <c r="B34" s="4" t="s">
        <v>48</v>
      </c>
      <c r="D34" s="4">
        <f>SUM(D20:D33)</f>
        <v>46397</v>
      </c>
      <c r="F34" s="13">
        <f>SUM(F20:F33)</f>
        <v>0.15701388888888884</v>
      </c>
      <c r="H34" s="6">
        <f>60/(D34/1000)</f>
        <v>1.2931870595081578</v>
      </c>
      <c r="I34" s="7">
        <f>SUM(I20:I33)</f>
        <v>46629</v>
      </c>
      <c r="K34" s="1">
        <v>60</v>
      </c>
      <c r="L34" s="18">
        <f>K34/((D34*E374)/10000)</f>
        <v>8.6212470633877186E-2</v>
      </c>
      <c r="M34">
        <v>4</v>
      </c>
      <c r="N34" s="20">
        <f>M34/((D34*E41)/10000)</f>
        <v>12.291678981463678</v>
      </c>
    </row>
    <row r="35" spans="1:14" ht="15.75" x14ac:dyDescent="0.25">
      <c r="B35" s="1" t="s">
        <v>49</v>
      </c>
      <c r="C35" s="8">
        <v>44883</v>
      </c>
      <c r="D35" s="10">
        <v>2663</v>
      </c>
      <c r="E35" s="9">
        <v>0.87847222222222221</v>
      </c>
      <c r="F35" s="12">
        <v>1.7118055555555556E-2</v>
      </c>
      <c r="G35" t="s">
        <v>39</v>
      </c>
      <c r="H35" s="6"/>
      <c r="I35" s="10">
        <v>2701</v>
      </c>
      <c r="J35" t="s">
        <v>32</v>
      </c>
      <c r="K35" s="1"/>
      <c r="L35" s="18"/>
    </row>
    <row r="36" spans="1:14" ht="15.75" x14ac:dyDescent="0.25">
      <c r="B36" s="1" t="s">
        <v>49</v>
      </c>
      <c r="C36" s="8">
        <v>44883</v>
      </c>
      <c r="D36" s="10">
        <v>2925</v>
      </c>
      <c r="E36" s="9">
        <v>0.9145833333333333</v>
      </c>
      <c r="F36" s="12">
        <v>1.5011574074074075E-2</v>
      </c>
      <c r="G36" t="s">
        <v>51</v>
      </c>
      <c r="H36" s="6"/>
      <c r="I36" s="10">
        <v>2969</v>
      </c>
      <c r="J36" t="s">
        <v>33</v>
      </c>
      <c r="K36" s="1"/>
      <c r="L36" s="18"/>
    </row>
    <row r="37" spans="1:14" ht="15.75" x14ac:dyDescent="0.25">
      <c r="B37" s="1" t="s">
        <v>49</v>
      </c>
      <c r="C37" s="8">
        <v>44884</v>
      </c>
      <c r="D37" s="10">
        <v>3461</v>
      </c>
      <c r="E37" s="9">
        <v>0.93125000000000002</v>
      </c>
      <c r="F37" s="12">
        <v>1.53125E-2</v>
      </c>
      <c r="G37" t="s">
        <v>52</v>
      </c>
      <c r="H37" s="6"/>
      <c r="I37" s="7">
        <v>3491</v>
      </c>
      <c r="J37" t="s">
        <v>34</v>
      </c>
      <c r="K37" s="1"/>
      <c r="L37" s="18"/>
    </row>
    <row r="38" spans="1:14" ht="15.75" x14ac:dyDescent="0.25">
      <c r="B38" s="1" t="s">
        <v>49</v>
      </c>
      <c r="C38" s="8">
        <v>44884</v>
      </c>
      <c r="D38" s="10">
        <v>2798</v>
      </c>
      <c r="E38" s="9">
        <v>0.95000000000000007</v>
      </c>
      <c r="F38" s="12">
        <v>1.2546296296296297E-2</v>
      </c>
      <c r="G38" t="s">
        <v>53</v>
      </c>
      <c r="H38" s="6"/>
      <c r="I38" s="7">
        <v>2838</v>
      </c>
      <c r="J38" t="s">
        <v>36</v>
      </c>
      <c r="K38" s="1"/>
      <c r="L38" s="18"/>
    </row>
    <row r="39" spans="1:14" ht="15.75" x14ac:dyDescent="0.25">
      <c r="B39" s="1" t="s">
        <v>49</v>
      </c>
      <c r="C39" s="8">
        <v>44884</v>
      </c>
      <c r="D39" s="10">
        <v>3099</v>
      </c>
      <c r="E39" s="9">
        <v>0.98888888888888893</v>
      </c>
      <c r="F39" s="12">
        <v>1.3263888888888889E-2</v>
      </c>
      <c r="H39" s="6"/>
      <c r="I39" s="7">
        <v>3126</v>
      </c>
      <c r="J39" t="s">
        <v>38</v>
      </c>
      <c r="K39" s="1"/>
      <c r="L39" s="18"/>
    </row>
    <row r="40" spans="1:14" ht="15.75" x14ac:dyDescent="0.25">
      <c r="B40" s="1" t="s">
        <v>49</v>
      </c>
      <c r="C40" s="8">
        <v>44884</v>
      </c>
      <c r="D40" s="10">
        <v>4479</v>
      </c>
      <c r="E40" s="9">
        <v>1.9444444444444445E-2</v>
      </c>
      <c r="F40" s="12">
        <v>1.579861111111111E-2</v>
      </c>
      <c r="G40" t="s">
        <v>54</v>
      </c>
      <c r="H40" s="6"/>
      <c r="I40" s="7">
        <v>4522</v>
      </c>
      <c r="J40" t="s">
        <v>40</v>
      </c>
      <c r="K40" s="1"/>
      <c r="L40" s="18"/>
    </row>
    <row r="41" spans="1:14" ht="15.75" x14ac:dyDescent="0.25">
      <c r="B41" s="1" t="s">
        <v>49</v>
      </c>
      <c r="C41" s="8">
        <v>44884</v>
      </c>
      <c r="D41" s="10">
        <v>4158</v>
      </c>
      <c r="E41" s="9">
        <v>7.013888888888889E-2</v>
      </c>
      <c r="F41" s="12">
        <v>1.6145833333333335E-2</v>
      </c>
      <c r="G41" t="s">
        <v>55</v>
      </c>
      <c r="H41" s="6"/>
      <c r="I41" s="7">
        <v>4193</v>
      </c>
      <c r="J41" t="s">
        <v>42</v>
      </c>
      <c r="K41" s="1"/>
      <c r="L41" s="18"/>
    </row>
    <row r="42" spans="1:14" ht="15.75" x14ac:dyDescent="0.25">
      <c r="B42" s="1" t="s">
        <v>49</v>
      </c>
      <c r="C42" s="8">
        <v>44884</v>
      </c>
      <c r="D42" s="10">
        <v>3941</v>
      </c>
      <c r="E42" s="9">
        <v>9.5138888888888884E-2</v>
      </c>
      <c r="F42" s="12">
        <v>1.4675925925925926E-2</v>
      </c>
      <c r="G42" t="s">
        <v>56</v>
      </c>
      <c r="H42" s="6"/>
      <c r="I42" s="7">
        <v>3974</v>
      </c>
      <c r="J42" t="s">
        <v>43</v>
      </c>
      <c r="K42" s="1"/>
      <c r="L42" s="18"/>
    </row>
    <row r="43" spans="1:14" ht="15" customHeight="1" x14ac:dyDescent="0.25">
      <c r="A43">
        <v>4</v>
      </c>
      <c r="B43" s="14" t="s">
        <v>50</v>
      </c>
      <c r="C43" s="8"/>
      <c r="D43" s="14">
        <f>SUM(D35:D42)</f>
        <v>27524</v>
      </c>
      <c r="F43" s="13">
        <f>SUM(F35:F42)</f>
        <v>0.11987268518518519</v>
      </c>
      <c r="I43">
        <f>SUM(I35:I42)</f>
        <v>27814</v>
      </c>
      <c r="K43" s="11">
        <v>47</v>
      </c>
      <c r="L43" s="18">
        <f>K43/((D43*E374)/10000)</f>
        <v>0.11384004262946276</v>
      </c>
      <c r="M43">
        <v>6</v>
      </c>
      <c r="N43" s="20">
        <f>M43/((D43*$E$374)/10000)</f>
        <v>1.4532771399505885E-2</v>
      </c>
    </row>
    <row r="44" spans="1:14" ht="15" customHeight="1" x14ac:dyDescent="0.25">
      <c r="B44" s="11" t="s">
        <v>60</v>
      </c>
      <c r="C44" s="8">
        <v>44890</v>
      </c>
      <c r="D44" s="10">
        <v>3580</v>
      </c>
      <c r="E44" s="17">
        <v>0.90208333333333324</v>
      </c>
      <c r="F44" s="12">
        <v>1.3125E-2</v>
      </c>
      <c r="I44">
        <v>3603</v>
      </c>
      <c r="J44" s="11" t="s">
        <v>32</v>
      </c>
      <c r="K44" s="11"/>
      <c r="L44" s="18"/>
    </row>
    <row r="45" spans="1:14" ht="15" customHeight="1" x14ac:dyDescent="0.25">
      <c r="B45" s="11" t="s">
        <v>60</v>
      </c>
      <c r="C45" s="8">
        <v>44890</v>
      </c>
      <c r="D45" s="10">
        <v>5179</v>
      </c>
      <c r="E45" s="17">
        <v>0.9159722222222223</v>
      </c>
      <c r="F45" s="12">
        <v>1.238425925925926E-2</v>
      </c>
      <c r="I45">
        <v>5202</v>
      </c>
      <c r="J45" s="11" t="s">
        <v>33</v>
      </c>
      <c r="K45" s="11"/>
      <c r="L45" s="18"/>
    </row>
    <row r="46" spans="1:14" ht="15" customHeight="1" x14ac:dyDescent="0.25">
      <c r="B46" s="11" t="s">
        <v>60</v>
      </c>
      <c r="C46" s="8">
        <v>44890</v>
      </c>
      <c r="D46" s="10">
        <v>3090</v>
      </c>
      <c r="E46" s="9">
        <v>0.95694444444444438</v>
      </c>
      <c r="F46" s="12">
        <v>9.9074074074074082E-3</v>
      </c>
      <c r="I46">
        <v>3104</v>
      </c>
      <c r="J46" s="11" t="s">
        <v>34</v>
      </c>
      <c r="K46" s="11"/>
      <c r="L46" s="18"/>
    </row>
    <row r="47" spans="1:14" ht="15" customHeight="1" x14ac:dyDescent="0.25">
      <c r="B47" s="11" t="s">
        <v>60</v>
      </c>
      <c r="C47" s="8">
        <v>44890</v>
      </c>
      <c r="D47" s="10">
        <v>1067</v>
      </c>
      <c r="E47" s="9">
        <v>0.96805555555555556</v>
      </c>
      <c r="F47" s="12">
        <v>3.8078703703703707E-3</v>
      </c>
      <c r="I47">
        <v>1079</v>
      </c>
      <c r="J47" s="11" t="s">
        <v>36</v>
      </c>
      <c r="K47" s="11"/>
      <c r="L47" s="18"/>
    </row>
    <row r="48" spans="1:14" ht="15" customHeight="1" x14ac:dyDescent="0.25">
      <c r="B48" s="11" t="s">
        <v>60</v>
      </c>
      <c r="C48" s="8">
        <v>44891</v>
      </c>
      <c r="D48" s="10">
        <v>913</v>
      </c>
      <c r="E48" s="9">
        <v>5.8333333333333327E-2</v>
      </c>
      <c r="F48" s="12">
        <v>2.7662037037037034E-3</v>
      </c>
      <c r="I48">
        <v>918</v>
      </c>
      <c r="J48" s="11" t="s">
        <v>38</v>
      </c>
      <c r="K48" s="11"/>
      <c r="L48" s="18"/>
    </row>
    <row r="49" spans="1:15" ht="15" customHeight="1" x14ac:dyDescent="0.25">
      <c r="B49" s="11" t="s">
        <v>60</v>
      </c>
      <c r="C49" s="8">
        <v>44891</v>
      </c>
      <c r="D49" s="10">
        <v>4214</v>
      </c>
      <c r="E49" s="9">
        <v>6.1805555555555558E-2</v>
      </c>
      <c r="F49" s="12">
        <v>1.1759259259259259E-2</v>
      </c>
      <c r="I49">
        <v>4223</v>
      </c>
      <c r="J49" s="11" t="s">
        <v>38</v>
      </c>
      <c r="K49" s="11"/>
      <c r="L49" s="18"/>
    </row>
    <row r="50" spans="1:15" ht="15" customHeight="1" x14ac:dyDescent="0.25">
      <c r="B50" s="11" t="s">
        <v>60</v>
      </c>
      <c r="C50" s="8">
        <v>44891</v>
      </c>
      <c r="D50" s="10">
        <v>3301</v>
      </c>
      <c r="E50" s="9">
        <v>7.4305555555555555E-2</v>
      </c>
      <c r="F50" s="12">
        <v>1.4247685185185184E-2</v>
      </c>
      <c r="G50" s="11" t="s">
        <v>64</v>
      </c>
      <c r="I50">
        <v>3338</v>
      </c>
      <c r="J50" s="11" t="s">
        <v>40</v>
      </c>
      <c r="L50" s="18"/>
    </row>
    <row r="51" spans="1:15" ht="15" customHeight="1" x14ac:dyDescent="0.25">
      <c r="B51" s="11" t="s">
        <v>60</v>
      </c>
      <c r="C51" s="8">
        <v>44891</v>
      </c>
      <c r="D51" s="10">
        <v>5269</v>
      </c>
      <c r="E51" s="9">
        <v>8.8888888888888892E-2</v>
      </c>
      <c r="F51" s="12">
        <v>1.3125E-2</v>
      </c>
      <c r="G51" s="11" t="s">
        <v>63</v>
      </c>
      <c r="I51">
        <v>5300</v>
      </c>
      <c r="J51" s="11" t="s">
        <v>42</v>
      </c>
      <c r="K51" s="11"/>
      <c r="L51" s="18"/>
    </row>
    <row r="52" spans="1:15" ht="15" customHeight="1" x14ac:dyDescent="0.25">
      <c r="B52" s="11" t="s">
        <v>60</v>
      </c>
      <c r="C52" s="8">
        <v>44891</v>
      </c>
      <c r="D52" s="10">
        <v>4086</v>
      </c>
      <c r="E52" s="9">
        <v>0.10277777777777779</v>
      </c>
      <c r="F52" s="12">
        <v>1.3229166666666667E-2</v>
      </c>
      <c r="G52" s="11" t="s">
        <v>65</v>
      </c>
      <c r="I52">
        <v>4126</v>
      </c>
      <c r="J52" s="11" t="s">
        <v>43</v>
      </c>
      <c r="K52" s="11"/>
      <c r="L52" s="18"/>
    </row>
    <row r="53" spans="1:15" ht="15" customHeight="1" x14ac:dyDescent="0.25">
      <c r="B53" s="11" t="s">
        <v>60</v>
      </c>
      <c r="C53" s="8">
        <v>44891</v>
      </c>
      <c r="D53" s="10">
        <v>1050</v>
      </c>
      <c r="E53" s="9">
        <v>0.125</v>
      </c>
      <c r="F53" s="12">
        <v>1.4143518518518519E-2</v>
      </c>
      <c r="G53" s="11" t="s">
        <v>63</v>
      </c>
      <c r="I53">
        <v>1091</v>
      </c>
      <c r="J53" s="11" t="s">
        <v>44</v>
      </c>
      <c r="K53" s="11"/>
      <c r="L53" s="18"/>
    </row>
    <row r="54" spans="1:15" ht="15" customHeight="1" x14ac:dyDescent="0.25">
      <c r="B54" s="11" t="s">
        <v>60</v>
      </c>
      <c r="C54" s="8">
        <v>44891</v>
      </c>
      <c r="D54" s="10">
        <v>3781</v>
      </c>
      <c r="E54" s="9">
        <v>0.13958333333333334</v>
      </c>
      <c r="F54" s="12">
        <v>1.3784722222222224E-2</v>
      </c>
      <c r="G54" s="11" t="s">
        <v>63</v>
      </c>
      <c r="I54">
        <v>3808</v>
      </c>
      <c r="J54" s="11" t="s">
        <v>46</v>
      </c>
      <c r="K54" s="11"/>
      <c r="L54" s="18"/>
    </row>
    <row r="55" spans="1:15" ht="15" customHeight="1" x14ac:dyDescent="0.25">
      <c r="B55" s="11" t="s">
        <v>60</v>
      </c>
      <c r="C55" s="8">
        <v>44891</v>
      </c>
      <c r="D55" s="10">
        <v>2499</v>
      </c>
      <c r="E55" s="9">
        <v>0.15416666666666667</v>
      </c>
      <c r="F55" s="12">
        <v>4.9074074074074072E-3</v>
      </c>
      <c r="G55" s="11" t="s">
        <v>63</v>
      </c>
      <c r="I55">
        <v>2504</v>
      </c>
      <c r="J55" s="11" t="s">
        <v>61</v>
      </c>
      <c r="K55" s="11"/>
      <c r="L55" s="18"/>
    </row>
    <row r="56" spans="1:15" ht="15" customHeight="1" x14ac:dyDescent="0.25">
      <c r="B56" s="11" t="s">
        <v>60</v>
      </c>
      <c r="C56" s="8">
        <v>44891</v>
      </c>
      <c r="D56" s="10">
        <v>2225</v>
      </c>
      <c r="E56" s="9">
        <v>0.15902777777777777</v>
      </c>
      <c r="F56" s="12">
        <v>4.31712962962963E-3</v>
      </c>
      <c r="G56" s="11" t="s">
        <v>63</v>
      </c>
      <c r="I56">
        <v>2231</v>
      </c>
      <c r="J56" s="11" t="s">
        <v>62</v>
      </c>
      <c r="K56" s="11"/>
      <c r="L56" s="18"/>
    </row>
    <row r="57" spans="1:15" ht="15" customHeight="1" x14ac:dyDescent="0.25">
      <c r="A57">
        <v>5</v>
      </c>
      <c r="B57" s="14" t="s">
        <v>66</v>
      </c>
      <c r="C57" s="8"/>
      <c r="D57" s="14">
        <f>SUM(D44:D56)</f>
        <v>40254</v>
      </c>
      <c r="F57" s="13">
        <f>SUM(F44:F56)</f>
        <v>0.13150462962962964</v>
      </c>
      <c r="I57">
        <f>SUM(I44:I56)</f>
        <v>40527</v>
      </c>
      <c r="K57" s="11">
        <v>10</v>
      </c>
      <c r="L57" s="18">
        <f>K57/((D57*E374)/10000)</f>
        <v>1.6561501134462829E-2</v>
      </c>
      <c r="M57">
        <v>0</v>
      </c>
      <c r="N57" s="20">
        <f>M57/((D57*$E$374)/10000)</f>
        <v>0</v>
      </c>
      <c r="O57">
        <v>1</v>
      </c>
    </row>
    <row r="58" spans="1:15" ht="15" customHeight="1" x14ac:dyDescent="0.25">
      <c r="B58" s="11" t="s">
        <v>67</v>
      </c>
      <c r="C58" s="8">
        <v>44905</v>
      </c>
      <c r="D58" s="10">
        <v>2984</v>
      </c>
      <c r="E58" s="9">
        <v>0.90625</v>
      </c>
      <c r="F58" s="19">
        <v>1.6192129629629629E-2</v>
      </c>
      <c r="G58" s="11" t="s">
        <v>69</v>
      </c>
      <c r="I58">
        <v>3009</v>
      </c>
      <c r="J58" s="11" t="s">
        <v>32</v>
      </c>
      <c r="K58" s="11"/>
      <c r="L58" s="18"/>
    </row>
    <row r="59" spans="1:15" ht="15" customHeight="1" x14ac:dyDescent="0.25">
      <c r="B59" s="11" t="s">
        <v>67</v>
      </c>
      <c r="C59" s="8">
        <v>44905</v>
      </c>
      <c r="D59" s="10">
        <v>3539</v>
      </c>
      <c r="E59" s="9">
        <v>0.92291666666666661</v>
      </c>
      <c r="F59" s="19">
        <v>1.577546296296296E-2</v>
      </c>
      <c r="G59" s="11" t="s">
        <v>13</v>
      </c>
      <c r="I59">
        <v>3571</v>
      </c>
      <c r="J59" s="11" t="s">
        <v>33</v>
      </c>
      <c r="K59" s="11"/>
      <c r="L59" s="18"/>
    </row>
    <row r="60" spans="1:15" ht="15" customHeight="1" x14ac:dyDescent="0.25">
      <c r="B60" s="11" t="s">
        <v>67</v>
      </c>
      <c r="C60" s="8">
        <v>44905</v>
      </c>
      <c r="D60" s="10">
        <v>3197</v>
      </c>
      <c r="E60" s="9">
        <v>0.94097222222222221</v>
      </c>
      <c r="F60" s="19">
        <v>1.5277777777777777E-2</v>
      </c>
      <c r="G60" s="11" t="s">
        <v>70</v>
      </c>
      <c r="I60">
        <v>3226</v>
      </c>
      <c r="J60" s="11" t="s">
        <v>34</v>
      </c>
      <c r="K60" s="11"/>
      <c r="L60" s="18"/>
    </row>
    <row r="61" spans="1:15" ht="15" customHeight="1" x14ac:dyDescent="0.25">
      <c r="B61" s="11" t="s">
        <v>67</v>
      </c>
      <c r="C61" s="8">
        <v>44905</v>
      </c>
      <c r="D61" s="10">
        <v>5329</v>
      </c>
      <c r="E61" s="9">
        <v>0.95694444444444438</v>
      </c>
      <c r="F61" s="19">
        <v>1.4224537037037037E-2</v>
      </c>
      <c r="G61" s="11" t="s">
        <v>71</v>
      </c>
      <c r="I61">
        <v>5348</v>
      </c>
      <c r="J61" s="11" t="s">
        <v>36</v>
      </c>
      <c r="K61" s="11"/>
      <c r="L61" s="18"/>
    </row>
    <row r="62" spans="1:15" ht="15" customHeight="1" x14ac:dyDescent="0.25">
      <c r="B62" s="11" t="s">
        <v>67</v>
      </c>
      <c r="C62" s="8">
        <v>44906</v>
      </c>
      <c r="D62" s="10"/>
      <c r="E62" s="9">
        <v>2.0833333333333333E-3</v>
      </c>
      <c r="F62" s="19">
        <v>3.0092592592592595E-4</v>
      </c>
      <c r="I62">
        <v>4</v>
      </c>
      <c r="J62" s="11" t="s">
        <v>38</v>
      </c>
      <c r="K62" s="11"/>
      <c r="L62" s="18"/>
    </row>
    <row r="63" spans="1:15" ht="15" customHeight="1" x14ac:dyDescent="0.25">
      <c r="B63" s="11" t="s">
        <v>67</v>
      </c>
      <c r="C63" s="8">
        <v>44906</v>
      </c>
      <c r="D63" s="10">
        <v>4163</v>
      </c>
      <c r="E63" s="9">
        <v>2.7777777777777779E-3</v>
      </c>
      <c r="F63" s="19">
        <v>1.4930555555555556E-2</v>
      </c>
      <c r="G63" s="11" t="s">
        <v>74</v>
      </c>
      <c r="I63">
        <v>4183</v>
      </c>
      <c r="J63" s="11" t="s">
        <v>38</v>
      </c>
      <c r="K63" s="11"/>
      <c r="L63" s="18"/>
    </row>
    <row r="64" spans="1:15" ht="15" customHeight="1" x14ac:dyDescent="0.25">
      <c r="B64" s="11" t="s">
        <v>67</v>
      </c>
      <c r="C64" s="8">
        <v>44906</v>
      </c>
      <c r="D64" s="10">
        <v>7562</v>
      </c>
      <c r="E64" s="9">
        <v>2.7083333333333334E-2</v>
      </c>
      <c r="F64" s="19">
        <v>1.224537037037037E-2</v>
      </c>
      <c r="I64">
        <v>7573</v>
      </c>
      <c r="J64" s="11" t="s">
        <v>40</v>
      </c>
      <c r="K64" s="11"/>
      <c r="L64" s="18"/>
    </row>
    <row r="65" spans="1:14" ht="15" customHeight="1" x14ac:dyDescent="0.25">
      <c r="B65" s="11" t="s">
        <v>67</v>
      </c>
      <c r="C65" s="8">
        <v>44906</v>
      </c>
      <c r="D65" s="10">
        <v>4918</v>
      </c>
      <c r="E65" s="9">
        <v>4.7916666666666663E-2</v>
      </c>
      <c r="F65" s="19">
        <v>1.4398148148148148E-2</v>
      </c>
      <c r="G65" s="11" t="s">
        <v>72</v>
      </c>
      <c r="I65">
        <v>4930</v>
      </c>
      <c r="J65" s="11" t="s">
        <v>42</v>
      </c>
      <c r="K65" s="11"/>
      <c r="L65" s="18"/>
    </row>
    <row r="66" spans="1:14" ht="15" customHeight="1" x14ac:dyDescent="0.25">
      <c r="B66" s="11" t="s">
        <v>67</v>
      </c>
      <c r="C66" s="8">
        <v>44906</v>
      </c>
      <c r="D66" s="10">
        <v>5861</v>
      </c>
      <c r="E66" s="9">
        <v>6.3194444444444442E-2</v>
      </c>
      <c r="F66" s="19">
        <v>1.3587962962962963E-2</v>
      </c>
      <c r="G66" s="11" t="s">
        <v>73</v>
      </c>
      <c r="I66">
        <v>5884</v>
      </c>
      <c r="J66" s="11" t="s">
        <v>43</v>
      </c>
      <c r="K66" s="11"/>
      <c r="L66" s="18"/>
    </row>
    <row r="67" spans="1:14" ht="15" customHeight="1" x14ac:dyDescent="0.25">
      <c r="B67" s="11" t="s">
        <v>67</v>
      </c>
      <c r="C67" s="8">
        <v>44906</v>
      </c>
      <c r="D67" s="10">
        <v>5178</v>
      </c>
      <c r="E67" s="9">
        <v>8.9583333333333334E-2</v>
      </c>
      <c r="F67" s="19">
        <v>1.3935185185185184E-2</v>
      </c>
      <c r="G67" s="11" t="s">
        <v>75</v>
      </c>
      <c r="I67">
        <v>5204</v>
      </c>
      <c r="J67" s="11" t="s">
        <v>44</v>
      </c>
      <c r="K67" s="11"/>
      <c r="L67" s="18"/>
    </row>
    <row r="68" spans="1:14" ht="15" customHeight="1" x14ac:dyDescent="0.25">
      <c r="B68" s="11" t="s">
        <v>67</v>
      </c>
      <c r="C68" s="8">
        <v>44906</v>
      </c>
      <c r="D68" s="10">
        <v>5297</v>
      </c>
      <c r="E68" s="9">
        <v>0.10416666666666667</v>
      </c>
      <c r="F68" s="19">
        <v>1.2256944444444444E-2</v>
      </c>
      <c r="I68">
        <v>5322</v>
      </c>
      <c r="J68" s="11" t="s">
        <v>46</v>
      </c>
      <c r="K68" s="11"/>
      <c r="L68" s="18"/>
    </row>
    <row r="69" spans="1:14" ht="15" customHeight="1" x14ac:dyDescent="0.25">
      <c r="B69" s="11" t="s">
        <v>67</v>
      </c>
      <c r="C69" s="8">
        <v>44906</v>
      </c>
      <c r="D69" s="10">
        <v>314</v>
      </c>
      <c r="E69" s="9">
        <v>0.11666666666666665</v>
      </c>
      <c r="F69" s="19">
        <v>1.2731481481481483E-3</v>
      </c>
      <c r="I69">
        <v>314</v>
      </c>
      <c r="J69" s="11" t="s">
        <v>68</v>
      </c>
      <c r="K69" s="11"/>
      <c r="L69" s="18"/>
    </row>
    <row r="70" spans="1:14" ht="15" customHeight="1" x14ac:dyDescent="0.25">
      <c r="B70" s="11" t="s">
        <v>67</v>
      </c>
      <c r="C70" s="8">
        <v>44906</v>
      </c>
      <c r="D70" s="10">
        <v>7969</v>
      </c>
      <c r="E70" s="9">
        <v>0.12083333333333333</v>
      </c>
      <c r="F70" s="19">
        <v>1.3460648148148147E-2</v>
      </c>
      <c r="G70" s="11" t="s">
        <v>76</v>
      </c>
      <c r="I70">
        <v>7974</v>
      </c>
      <c r="J70" s="11" t="s">
        <v>61</v>
      </c>
      <c r="K70" s="11"/>
      <c r="L70" s="18"/>
    </row>
    <row r="71" spans="1:14" ht="15" customHeight="1" x14ac:dyDescent="0.25">
      <c r="A71">
        <v>6</v>
      </c>
      <c r="B71" s="14" t="s">
        <v>78</v>
      </c>
      <c r="C71" s="8"/>
      <c r="D71" s="14">
        <f>SUM(D58:D70)</f>
        <v>56311</v>
      </c>
      <c r="F71" s="13">
        <f>SUM(F58:F70)</f>
        <v>0.15785879629629632</v>
      </c>
      <c r="I71">
        <f>SUM(I58:I70)</f>
        <v>56542</v>
      </c>
      <c r="K71" s="11">
        <v>41</v>
      </c>
      <c r="L71" s="18">
        <f>K71/((D71*E374)/10000)</f>
        <v>4.853995370945878E-2</v>
      </c>
      <c r="M71">
        <v>7</v>
      </c>
      <c r="N71" s="20">
        <f>M71/((D71*$E$374)/10000)</f>
        <v>8.2873091699075963E-3</v>
      </c>
    </row>
    <row r="72" spans="1:14" ht="15" customHeight="1" x14ac:dyDescent="0.25">
      <c r="B72" s="11" t="s">
        <v>81</v>
      </c>
      <c r="C72" s="8">
        <v>44924</v>
      </c>
      <c r="D72">
        <v>4516</v>
      </c>
      <c r="E72" s="9">
        <v>0.89513888888888893</v>
      </c>
      <c r="F72" s="19">
        <v>1.5277777777777777E-2</v>
      </c>
      <c r="G72" s="11" t="s">
        <v>83</v>
      </c>
      <c r="I72">
        <v>4538</v>
      </c>
      <c r="J72" s="11" t="s">
        <v>32</v>
      </c>
      <c r="K72" s="11"/>
      <c r="L72" s="18"/>
    </row>
    <row r="73" spans="1:14" ht="15" customHeight="1" x14ac:dyDescent="0.25">
      <c r="B73" s="11" t="s">
        <v>81</v>
      </c>
      <c r="C73" s="8">
        <v>44924</v>
      </c>
      <c r="D73">
        <v>7553</v>
      </c>
      <c r="E73" s="9">
        <v>0.91249999999999998</v>
      </c>
      <c r="F73" s="19">
        <v>1.5277777777777777E-2</v>
      </c>
      <c r="G73" s="11" t="s">
        <v>84</v>
      </c>
      <c r="I73">
        <v>7573</v>
      </c>
      <c r="J73" s="11" t="s">
        <v>33</v>
      </c>
      <c r="K73" s="11"/>
      <c r="L73" s="18"/>
    </row>
    <row r="74" spans="1:14" ht="15" customHeight="1" x14ac:dyDescent="0.25">
      <c r="B74" s="11" t="s">
        <v>81</v>
      </c>
      <c r="C74" s="8">
        <v>44924</v>
      </c>
      <c r="D74">
        <v>6485</v>
      </c>
      <c r="E74" s="9">
        <v>0.94374999999999998</v>
      </c>
      <c r="F74" s="19">
        <v>1.5277777777777777E-2</v>
      </c>
      <c r="G74" t="s">
        <v>93</v>
      </c>
      <c r="I74">
        <v>6502</v>
      </c>
      <c r="J74" s="11" t="s">
        <v>34</v>
      </c>
      <c r="K74" s="11"/>
      <c r="L74" s="18"/>
    </row>
    <row r="75" spans="1:14" ht="15" customHeight="1" x14ac:dyDescent="0.25">
      <c r="B75" s="11" t="s">
        <v>81</v>
      </c>
      <c r="C75" s="8">
        <v>44924</v>
      </c>
      <c r="D75">
        <v>8891</v>
      </c>
      <c r="E75" s="9">
        <v>0.9604166666666667</v>
      </c>
      <c r="F75" s="19">
        <v>1.4583333333333332E-2</v>
      </c>
      <c r="G75" s="11" t="s">
        <v>85</v>
      </c>
      <c r="I75">
        <v>8910</v>
      </c>
      <c r="J75" s="11" t="s">
        <v>36</v>
      </c>
      <c r="K75" s="11"/>
      <c r="L75" s="18"/>
    </row>
    <row r="76" spans="1:14" ht="15" customHeight="1" x14ac:dyDescent="0.25">
      <c r="B76" s="11" t="s">
        <v>81</v>
      </c>
      <c r="C76" s="8">
        <v>44924</v>
      </c>
      <c r="D76">
        <v>8246</v>
      </c>
      <c r="E76" s="9">
        <v>0.9819444444444444</v>
      </c>
      <c r="F76" s="19">
        <v>1.5972222222222224E-2</v>
      </c>
      <c r="G76" s="11" t="s">
        <v>86</v>
      </c>
      <c r="I76">
        <v>8263</v>
      </c>
      <c r="J76" s="11" t="s">
        <v>38</v>
      </c>
      <c r="K76" s="11"/>
      <c r="L76" s="18"/>
    </row>
    <row r="77" spans="1:14" ht="15" customHeight="1" x14ac:dyDescent="0.25">
      <c r="B77" s="11" t="s">
        <v>81</v>
      </c>
      <c r="C77" s="8">
        <v>44925</v>
      </c>
      <c r="D77">
        <v>6440</v>
      </c>
      <c r="E77" s="9">
        <v>3.2638888888888891E-2</v>
      </c>
      <c r="F77" s="19">
        <v>1.4583333333333332E-2</v>
      </c>
      <c r="G77" s="11" t="s">
        <v>87</v>
      </c>
      <c r="I77">
        <v>6467</v>
      </c>
      <c r="J77" s="11" t="s">
        <v>40</v>
      </c>
      <c r="K77" s="11"/>
      <c r="L77" s="18"/>
    </row>
    <row r="78" spans="1:14" ht="15" customHeight="1" x14ac:dyDescent="0.25">
      <c r="B78" s="11" t="s">
        <v>81</v>
      </c>
      <c r="C78" s="8">
        <v>44925</v>
      </c>
      <c r="D78">
        <v>7852</v>
      </c>
      <c r="E78" s="9">
        <v>4.8611111111111112E-2</v>
      </c>
      <c r="F78" s="19">
        <v>1.5277777777777777E-2</v>
      </c>
      <c r="G78" s="11" t="s">
        <v>88</v>
      </c>
      <c r="I78">
        <v>7873</v>
      </c>
      <c r="J78" s="11" t="s">
        <v>42</v>
      </c>
      <c r="K78" s="11"/>
      <c r="L78" s="18"/>
    </row>
    <row r="79" spans="1:14" ht="15" customHeight="1" x14ac:dyDescent="0.25">
      <c r="B79" s="11" t="s">
        <v>81</v>
      </c>
      <c r="C79" s="8">
        <v>44925</v>
      </c>
      <c r="D79">
        <v>5723</v>
      </c>
      <c r="E79" s="9">
        <v>7.4305555555555555E-2</v>
      </c>
      <c r="F79" s="19">
        <v>9.0277777777777787E-3</v>
      </c>
      <c r="G79" s="11" t="s">
        <v>89</v>
      </c>
      <c r="I79">
        <v>5733</v>
      </c>
      <c r="J79" s="11" t="s">
        <v>43</v>
      </c>
      <c r="K79" s="11"/>
      <c r="L79" s="18"/>
    </row>
    <row r="80" spans="1:14" ht="15" customHeight="1" x14ac:dyDescent="0.25">
      <c r="B80" s="11" t="s">
        <v>81</v>
      </c>
      <c r="C80" s="8">
        <v>44925</v>
      </c>
      <c r="D80">
        <v>2678</v>
      </c>
      <c r="E80" s="9">
        <v>8.3333333333333329E-2</v>
      </c>
      <c r="F80" s="19">
        <v>4.1666666666666666E-3</v>
      </c>
      <c r="I80">
        <v>2687</v>
      </c>
      <c r="J80" s="11" t="s">
        <v>43</v>
      </c>
      <c r="K80" s="11"/>
      <c r="L80" s="18"/>
    </row>
    <row r="81" spans="1:16" ht="15" customHeight="1" x14ac:dyDescent="0.25">
      <c r="B81" s="11" t="s">
        <v>81</v>
      </c>
      <c r="C81" s="8">
        <v>44925</v>
      </c>
      <c r="D81">
        <v>3217</v>
      </c>
      <c r="E81" s="9">
        <v>0.12361111111111112</v>
      </c>
      <c r="F81" s="19">
        <v>1.3194444444444444E-2</v>
      </c>
      <c r="G81" s="11" t="s">
        <v>90</v>
      </c>
      <c r="I81">
        <v>3237</v>
      </c>
      <c r="J81" s="11" t="s">
        <v>44</v>
      </c>
      <c r="K81" s="11"/>
      <c r="L81" s="18"/>
    </row>
    <row r="82" spans="1:16" ht="15" customHeight="1" x14ac:dyDescent="0.25">
      <c r="B82" s="11" t="s">
        <v>81</v>
      </c>
      <c r="C82" s="8">
        <v>44925</v>
      </c>
      <c r="D82">
        <v>1016</v>
      </c>
      <c r="E82" s="9">
        <v>0.13680555555555554</v>
      </c>
      <c r="F82" s="19">
        <v>3.472222222222222E-3</v>
      </c>
      <c r="I82">
        <v>1016</v>
      </c>
      <c r="J82" s="11" t="s">
        <v>46</v>
      </c>
      <c r="K82" s="11"/>
      <c r="L82" s="18"/>
    </row>
    <row r="83" spans="1:16" ht="15" customHeight="1" x14ac:dyDescent="0.25">
      <c r="B83" s="11" t="s">
        <v>81</v>
      </c>
      <c r="C83" s="8">
        <v>44925</v>
      </c>
      <c r="D83">
        <v>2408</v>
      </c>
      <c r="E83" s="9">
        <v>0.14861111111111111</v>
      </c>
      <c r="F83" s="19">
        <v>5.5555555555555558E-3</v>
      </c>
      <c r="I83">
        <v>2416</v>
      </c>
      <c r="J83" s="11"/>
      <c r="K83" s="11"/>
      <c r="L83" s="18"/>
    </row>
    <row r="84" spans="1:16" ht="15" customHeight="1" x14ac:dyDescent="0.25">
      <c r="B84" s="11" t="s">
        <v>81</v>
      </c>
      <c r="C84" s="8">
        <v>44925</v>
      </c>
      <c r="D84">
        <v>2430</v>
      </c>
      <c r="E84" s="9">
        <v>0.16250000000000001</v>
      </c>
      <c r="F84" s="19">
        <v>6.2499999999999995E-3</v>
      </c>
      <c r="I84">
        <v>2445</v>
      </c>
      <c r="K84" s="11"/>
      <c r="L84" s="18"/>
    </row>
    <row r="85" spans="1:16" ht="15" customHeight="1" x14ac:dyDescent="0.25">
      <c r="A85">
        <v>7</v>
      </c>
      <c r="B85" s="14" t="s">
        <v>82</v>
      </c>
      <c r="D85" s="14">
        <f>SUM(D72:D84)</f>
        <v>67455</v>
      </c>
      <c r="F85" s="24">
        <f>SUM(F72:F84)</f>
        <v>0.14791666666666667</v>
      </c>
      <c r="I85">
        <f>SUM(I72:I84)</f>
        <v>67660</v>
      </c>
      <c r="K85">
        <v>48</v>
      </c>
      <c r="L85" s="16">
        <f>K85/((D85*E374)/10000)</f>
        <v>4.7439033429693869E-2</v>
      </c>
      <c r="M85">
        <v>1</v>
      </c>
      <c r="N85" s="20">
        <f>M85/((D85*$E$374)/10000)</f>
        <v>9.8831319645195561E-4</v>
      </c>
      <c r="O85">
        <v>21</v>
      </c>
    </row>
    <row r="86" spans="1:16" ht="15" customHeight="1" x14ac:dyDescent="0.25">
      <c r="B86" s="11" t="s">
        <v>94</v>
      </c>
      <c r="C86" s="8">
        <v>45256</v>
      </c>
      <c r="D86" s="11">
        <v>8422</v>
      </c>
      <c r="E86" s="9">
        <v>0.93819444444444444</v>
      </c>
      <c r="F86" s="24"/>
      <c r="G86" t="s">
        <v>95</v>
      </c>
      <c r="L86" s="16"/>
    </row>
    <row r="87" spans="1:16" ht="15" customHeight="1" x14ac:dyDescent="0.25">
      <c r="B87" s="11" t="s">
        <v>94</v>
      </c>
      <c r="C87" s="8">
        <v>45256</v>
      </c>
      <c r="D87" s="11">
        <v>8983</v>
      </c>
      <c r="E87" s="9">
        <v>0.96319444444444446</v>
      </c>
      <c r="F87" s="24"/>
      <c r="L87" s="16"/>
    </row>
    <row r="88" spans="1:16" ht="15" customHeight="1" x14ac:dyDescent="0.25">
      <c r="B88" s="11" t="s">
        <v>94</v>
      </c>
      <c r="C88" s="8">
        <v>45256</v>
      </c>
      <c r="D88" s="11">
        <v>8560</v>
      </c>
      <c r="E88" s="9">
        <v>0.9868055555555556</v>
      </c>
      <c r="F88" s="24"/>
      <c r="G88" t="s">
        <v>96</v>
      </c>
      <c r="L88" s="16"/>
    </row>
    <row r="89" spans="1:16" ht="15" customHeight="1" x14ac:dyDescent="0.25">
      <c r="B89" s="11" t="s">
        <v>94</v>
      </c>
      <c r="C89" s="8">
        <v>45256</v>
      </c>
      <c r="D89" s="11">
        <v>9100</v>
      </c>
      <c r="E89" s="9">
        <v>1.2499999999999999E-2</v>
      </c>
      <c r="F89" s="24"/>
      <c r="G89" t="s">
        <v>97</v>
      </c>
      <c r="L89" s="16"/>
    </row>
    <row r="90" spans="1:16" ht="15" customHeight="1" x14ac:dyDescent="0.25">
      <c r="B90" s="11" t="s">
        <v>94</v>
      </c>
      <c r="C90" s="8">
        <v>45256</v>
      </c>
      <c r="D90" s="11">
        <v>10631</v>
      </c>
      <c r="E90" s="9">
        <v>3.888888888888889E-2</v>
      </c>
      <c r="F90" s="24"/>
      <c r="L90" s="16"/>
    </row>
    <row r="91" spans="1:16" ht="15" customHeight="1" x14ac:dyDescent="0.25">
      <c r="B91" s="11" t="s">
        <v>94</v>
      </c>
      <c r="C91" s="8">
        <v>45256</v>
      </c>
      <c r="D91" s="11">
        <v>9073</v>
      </c>
      <c r="E91" s="9">
        <v>7.013888888888889E-2</v>
      </c>
      <c r="F91" s="24"/>
      <c r="G91" t="s">
        <v>98</v>
      </c>
      <c r="L91" s="16"/>
    </row>
    <row r="92" spans="1:16" ht="15" customHeight="1" x14ac:dyDescent="0.25">
      <c r="B92" s="11" t="s">
        <v>94</v>
      </c>
      <c r="C92" s="8">
        <v>45256</v>
      </c>
      <c r="D92" s="11">
        <v>7828</v>
      </c>
      <c r="E92" s="9">
        <v>9.5138888888888884E-2</v>
      </c>
      <c r="F92" s="24"/>
      <c r="G92" t="s">
        <v>72</v>
      </c>
      <c r="L92" s="16"/>
    </row>
    <row r="93" spans="1:16" ht="15" customHeight="1" x14ac:dyDescent="0.25">
      <c r="B93" s="11" t="s">
        <v>94</v>
      </c>
      <c r="C93" s="8">
        <v>45256</v>
      </c>
      <c r="D93" s="11">
        <v>12108</v>
      </c>
      <c r="E93" s="9">
        <v>0.12083333333333333</v>
      </c>
      <c r="F93" s="24"/>
      <c r="L93" s="16"/>
    </row>
    <row r="94" spans="1:16" ht="15" customHeight="1" x14ac:dyDescent="0.25">
      <c r="B94" s="11" t="s">
        <v>94</v>
      </c>
      <c r="C94" s="8">
        <v>45256</v>
      </c>
      <c r="D94" s="11">
        <v>6373</v>
      </c>
      <c r="E94" s="9">
        <v>0.14027777777777778</v>
      </c>
      <c r="F94" s="24"/>
      <c r="G94" t="s">
        <v>99</v>
      </c>
      <c r="L94" s="16"/>
    </row>
    <row r="95" spans="1:16" ht="15" customHeight="1" x14ac:dyDescent="0.25">
      <c r="A95">
        <v>8</v>
      </c>
      <c r="B95" s="14" t="s">
        <v>100</v>
      </c>
      <c r="D95" s="14">
        <f>SUM(D86:D94)</f>
        <v>81078</v>
      </c>
      <c r="F95" s="24"/>
      <c r="K95">
        <v>14</v>
      </c>
      <c r="L95" s="16">
        <f>K95/((D95*E374)/10000)</f>
        <v>1.1511548549956009E-2</v>
      </c>
      <c r="M95">
        <v>2</v>
      </c>
      <c r="N95" s="20">
        <f>M95/((D95*$E$374)/10000)</f>
        <v>1.6445069357080013E-3</v>
      </c>
      <c r="P95">
        <v>3</v>
      </c>
    </row>
    <row r="96" spans="1:16" ht="15" customHeight="1" x14ac:dyDescent="0.25">
      <c r="B96" s="28" t="s">
        <v>103</v>
      </c>
      <c r="C96" s="8">
        <v>45262</v>
      </c>
      <c r="D96" s="28">
        <v>5895</v>
      </c>
      <c r="E96" s="9">
        <v>0.9458333333333333</v>
      </c>
      <c r="F96" s="24"/>
      <c r="G96" s="28" t="s">
        <v>104</v>
      </c>
      <c r="L96" s="16"/>
    </row>
    <row r="97" spans="1:14" ht="15" customHeight="1" x14ac:dyDescent="0.25">
      <c r="B97" s="28" t="s">
        <v>103</v>
      </c>
      <c r="C97" s="8">
        <v>45262</v>
      </c>
      <c r="D97" s="28">
        <v>8658</v>
      </c>
      <c r="E97" s="9">
        <v>0.96944444444444444</v>
      </c>
      <c r="F97" s="24"/>
      <c r="L97" s="16"/>
    </row>
    <row r="98" spans="1:14" ht="15" customHeight="1" x14ac:dyDescent="0.25">
      <c r="B98" s="28" t="s">
        <v>134</v>
      </c>
      <c r="C98" s="8">
        <v>45263</v>
      </c>
      <c r="D98" s="28">
        <v>7471</v>
      </c>
      <c r="E98" s="9">
        <v>0.99305555555555547</v>
      </c>
      <c r="F98" s="24"/>
      <c r="G98" s="28" t="s">
        <v>105</v>
      </c>
      <c r="L98" s="16"/>
    </row>
    <row r="99" spans="1:14" ht="15" customHeight="1" x14ac:dyDescent="0.25">
      <c r="B99" s="28" t="s">
        <v>134</v>
      </c>
      <c r="C99" s="8">
        <v>45263</v>
      </c>
      <c r="D99" s="28">
        <v>1905</v>
      </c>
      <c r="E99" s="9">
        <v>2.7777777777777779E-3</v>
      </c>
      <c r="F99" s="24"/>
      <c r="L99" s="16"/>
    </row>
    <row r="100" spans="1:14" ht="15" customHeight="1" x14ac:dyDescent="0.25">
      <c r="B100" s="28" t="s">
        <v>132</v>
      </c>
      <c r="C100" s="8">
        <v>45263</v>
      </c>
      <c r="D100" s="28">
        <v>9274</v>
      </c>
      <c r="E100" s="9">
        <v>2.0833333333333332E-2</v>
      </c>
      <c r="F100" s="24"/>
      <c r="L100" s="16"/>
    </row>
    <row r="101" spans="1:14" ht="15" customHeight="1" x14ac:dyDescent="0.25">
      <c r="B101" s="28" t="s">
        <v>132</v>
      </c>
      <c r="C101" s="8">
        <v>45263</v>
      </c>
      <c r="D101" s="28">
        <v>7531</v>
      </c>
      <c r="E101" s="9">
        <v>4.9999999999999996E-2</v>
      </c>
      <c r="F101" s="24"/>
      <c r="L101" s="16"/>
    </row>
    <row r="102" spans="1:14" ht="15" customHeight="1" x14ac:dyDescent="0.25">
      <c r="B102" s="28" t="s">
        <v>132</v>
      </c>
      <c r="C102" s="8">
        <v>45263</v>
      </c>
      <c r="D102" s="28">
        <v>7624</v>
      </c>
      <c r="E102" s="9">
        <v>7.5694444444444439E-2</v>
      </c>
      <c r="F102" s="24"/>
      <c r="L102" s="16"/>
    </row>
    <row r="103" spans="1:14" ht="15" customHeight="1" x14ac:dyDescent="0.25">
      <c r="B103" s="28" t="s">
        <v>132</v>
      </c>
      <c r="C103" s="8">
        <v>45263</v>
      </c>
      <c r="D103" s="28">
        <v>9167</v>
      </c>
      <c r="E103" s="9">
        <v>0.10069444444444443</v>
      </c>
      <c r="F103" s="24"/>
      <c r="L103" s="16"/>
    </row>
    <row r="104" spans="1:14" ht="15" customHeight="1" x14ac:dyDescent="0.25">
      <c r="B104" s="28" t="s">
        <v>106</v>
      </c>
      <c r="C104" s="8">
        <v>45263</v>
      </c>
      <c r="D104" s="28">
        <v>2348</v>
      </c>
      <c r="E104" s="9">
        <v>0.13333333333333333</v>
      </c>
      <c r="F104" s="24"/>
      <c r="L104" s="16"/>
    </row>
    <row r="105" spans="1:14" ht="15" customHeight="1" x14ac:dyDescent="0.25">
      <c r="A105">
        <v>9</v>
      </c>
      <c r="B105" s="14" t="s">
        <v>133</v>
      </c>
      <c r="D105" s="14">
        <f>SUM(D96:D104)</f>
        <v>59873</v>
      </c>
      <c r="F105" s="24"/>
      <c r="K105">
        <v>22</v>
      </c>
      <c r="L105" s="16">
        <f>K105/((D105*E374)/10000)</f>
        <v>2.449629493539102E-2</v>
      </c>
      <c r="M105">
        <v>0</v>
      </c>
      <c r="N105" s="20">
        <f>M105/((D105*$E$374)/10000)</f>
        <v>0</v>
      </c>
    </row>
    <row r="106" spans="1:14" ht="15" customHeight="1" x14ac:dyDescent="0.25">
      <c r="B106" s="28" t="s">
        <v>81</v>
      </c>
      <c r="C106" s="8">
        <v>45265</v>
      </c>
      <c r="D106" s="28">
        <v>5513</v>
      </c>
      <c r="E106" s="9">
        <v>0.95486111111111116</v>
      </c>
      <c r="F106" s="24"/>
      <c r="G106" s="28" t="s">
        <v>107</v>
      </c>
      <c r="L106" s="16"/>
    </row>
    <row r="107" spans="1:14" ht="15" customHeight="1" x14ac:dyDescent="0.25">
      <c r="B107" s="28" t="s">
        <v>81</v>
      </c>
      <c r="C107" s="8">
        <v>45265</v>
      </c>
      <c r="D107" s="28">
        <v>8060</v>
      </c>
      <c r="E107" s="9">
        <v>0.97777777777777775</v>
      </c>
      <c r="F107" s="24"/>
      <c r="G107" s="28" t="s">
        <v>110</v>
      </c>
      <c r="L107" s="16"/>
    </row>
    <row r="108" spans="1:14" ht="15" customHeight="1" x14ac:dyDescent="0.25">
      <c r="B108" s="28" t="s">
        <v>81</v>
      </c>
      <c r="C108" s="8">
        <v>45266</v>
      </c>
      <c r="D108" s="28">
        <v>5542</v>
      </c>
      <c r="E108" s="9">
        <v>1.7361111111111112E-2</v>
      </c>
      <c r="F108" s="24"/>
      <c r="G108" s="28" t="s">
        <v>108</v>
      </c>
      <c r="L108" s="16"/>
    </row>
    <row r="109" spans="1:14" ht="15" customHeight="1" x14ac:dyDescent="0.25">
      <c r="B109" s="28" t="s">
        <v>81</v>
      </c>
      <c r="C109" s="8">
        <v>45266</v>
      </c>
      <c r="D109" s="28">
        <v>2742</v>
      </c>
      <c r="E109" s="9">
        <v>4.5138888888888888E-2</v>
      </c>
      <c r="F109" s="24"/>
      <c r="L109" s="16"/>
    </row>
    <row r="110" spans="1:14" ht="15" customHeight="1" x14ac:dyDescent="0.25">
      <c r="A110">
        <v>10</v>
      </c>
      <c r="B110" s="14" t="s">
        <v>109</v>
      </c>
      <c r="D110" s="14">
        <f>SUM(D106:D109)</f>
        <v>21857</v>
      </c>
      <c r="F110" s="24"/>
      <c r="K110">
        <v>34</v>
      </c>
      <c r="L110" s="16">
        <f>K110/((D110*E374)/10000)</f>
        <v>0.10370438151011879</v>
      </c>
      <c r="M110">
        <v>1</v>
      </c>
      <c r="N110" s="20">
        <f>M110/((D110*$E$374)/10000)</f>
        <v>3.0501288679446706E-3</v>
      </c>
    </row>
    <row r="111" spans="1:14" ht="15" customHeight="1" x14ac:dyDescent="0.25">
      <c r="B111" s="28" t="s">
        <v>122</v>
      </c>
      <c r="C111" s="8">
        <v>45272</v>
      </c>
      <c r="D111" s="28">
        <v>5532</v>
      </c>
      <c r="E111" s="9">
        <v>0.89722222222222225</v>
      </c>
      <c r="F111" s="24"/>
      <c r="L111" s="16"/>
    </row>
    <row r="112" spans="1:14" ht="15" customHeight="1" x14ac:dyDescent="0.25">
      <c r="B112" s="28" t="s">
        <v>122</v>
      </c>
      <c r="C112" s="8">
        <v>45272</v>
      </c>
      <c r="D112" s="28">
        <v>787</v>
      </c>
      <c r="E112" s="9">
        <v>0.90902777777777777</v>
      </c>
      <c r="F112" s="24"/>
      <c r="L112" s="16"/>
    </row>
    <row r="113" spans="1:14" ht="15" customHeight="1" x14ac:dyDescent="0.25">
      <c r="B113" s="28" t="s">
        <v>121</v>
      </c>
      <c r="C113" s="8">
        <v>45272</v>
      </c>
      <c r="D113" s="28">
        <v>8504</v>
      </c>
      <c r="E113" s="9">
        <v>0.92569444444444438</v>
      </c>
      <c r="F113" s="24"/>
      <c r="G113" s="28" t="s">
        <v>112</v>
      </c>
      <c r="L113" s="16"/>
    </row>
    <row r="114" spans="1:14" ht="15" customHeight="1" x14ac:dyDescent="0.25">
      <c r="B114" s="28" t="s">
        <v>123</v>
      </c>
      <c r="C114" s="8">
        <v>45272</v>
      </c>
      <c r="D114" s="28">
        <v>6290</v>
      </c>
      <c r="E114" s="9">
        <v>0.94930555555555562</v>
      </c>
      <c r="F114" s="24"/>
      <c r="G114" s="28" t="s">
        <v>113</v>
      </c>
      <c r="L114" s="16"/>
    </row>
    <row r="115" spans="1:14" ht="15" customHeight="1" x14ac:dyDescent="0.25">
      <c r="B115" s="28" t="s">
        <v>124</v>
      </c>
      <c r="C115" s="8">
        <v>45272</v>
      </c>
      <c r="D115" s="28">
        <v>7088</v>
      </c>
      <c r="E115" s="9">
        <v>0.97083333333333333</v>
      </c>
      <c r="F115" s="24"/>
      <c r="L115" s="16"/>
    </row>
    <row r="116" spans="1:14" ht="15" customHeight="1" x14ac:dyDescent="0.25">
      <c r="B116" s="28" t="s">
        <v>125</v>
      </c>
      <c r="C116" s="8">
        <v>45272</v>
      </c>
      <c r="D116" s="28">
        <v>8228</v>
      </c>
      <c r="E116" s="9">
        <v>0.99097222222222225</v>
      </c>
      <c r="F116" s="24"/>
      <c r="L116" s="16"/>
    </row>
    <row r="117" spans="1:14" ht="15" customHeight="1" x14ac:dyDescent="0.25">
      <c r="B117" s="28" t="s">
        <v>126</v>
      </c>
      <c r="C117" s="8">
        <v>45273</v>
      </c>
      <c r="D117" s="28">
        <v>7148</v>
      </c>
      <c r="E117" s="9">
        <v>1.7361111111111112E-2</v>
      </c>
      <c r="F117" s="24"/>
      <c r="L117" s="16"/>
    </row>
    <row r="118" spans="1:14" ht="15" customHeight="1" x14ac:dyDescent="0.25">
      <c r="B118" s="28" t="s">
        <v>127</v>
      </c>
      <c r="C118" s="8">
        <v>45273</v>
      </c>
      <c r="D118" s="28">
        <v>9654</v>
      </c>
      <c r="E118" s="9">
        <v>4.5833333333333337E-2</v>
      </c>
      <c r="F118" s="24"/>
      <c r="G118" s="28" t="s">
        <v>114</v>
      </c>
      <c r="L118" s="16"/>
    </row>
    <row r="119" spans="1:14" ht="15" customHeight="1" x14ac:dyDescent="0.25">
      <c r="B119" s="28" t="s">
        <v>128</v>
      </c>
      <c r="C119" s="8">
        <v>45273</v>
      </c>
      <c r="D119" s="28">
        <v>5421</v>
      </c>
      <c r="E119" s="9">
        <v>8.4027777777777771E-2</v>
      </c>
      <c r="F119" s="24"/>
      <c r="G119" s="28" t="s">
        <v>112</v>
      </c>
      <c r="L119" s="16"/>
      <c r="M119">
        <v>2</v>
      </c>
    </row>
    <row r="120" spans="1:14" ht="15" customHeight="1" x14ac:dyDescent="0.25">
      <c r="A120">
        <v>11</v>
      </c>
      <c r="B120" s="14" t="s">
        <v>111</v>
      </c>
      <c r="D120" s="14">
        <f>SUM(D111:D119)</f>
        <v>58652</v>
      </c>
      <c r="F120" s="24"/>
      <c r="K120">
        <v>23</v>
      </c>
      <c r="L120" s="16">
        <f>K120/((D120*E374)/10000)</f>
        <v>2.6142899361203939E-2</v>
      </c>
      <c r="N120" s="20">
        <f>M120/((D120*$E$374)/10000)</f>
        <v>0</v>
      </c>
    </row>
    <row r="121" spans="1:14" ht="15" customHeight="1" x14ac:dyDescent="0.25">
      <c r="B121" s="28" t="s">
        <v>81</v>
      </c>
      <c r="C121" s="8">
        <v>45286</v>
      </c>
      <c r="D121" s="28">
        <v>4635</v>
      </c>
      <c r="E121" s="9">
        <v>0.84930555555555554</v>
      </c>
      <c r="F121" s="24"/>
      <c r="G121" t="s">
        <v>115</v>
      </c>
      <c r="L121" s="16"/>
    </row>
    <row r="122" spans="1:14" ht="15" customHeight="1" x14ac:dyDescent="0.25">
      <c r="B122" s="28" t="s">
        <v>81</v>
      </c>
      <c r="C122" s="8">
        <v>45286</v>
      </c>
      <c r="D122" s="28">
        <v>8807</v>
      </c>
      <c r="E122" s="9">
        <v>0.87430555555555556</v>
      </c>
      <c r="F122" s="24"/>
      <c r="G122" t="s">
        <v>96</v>
      </c>
      <c r="L122" s="16"/>
    </row>
    <row r="123" spans="1:14" ht="15" customHeight="1" x14ac:dyDescent="0.25">
      <c r="B123" s="28" t="s">
        <v>81</v>
      </c>
      <c r="C123" s="8">
        <v>45286</v>
      </c>
      <c r="D123" s="28">
        <v>7526</v>
      </c>
      <c r="E123" s="9">
        <v>0.88958333333333339</v>
      </c>
      <c r="F123" s="24"/>
      <c r="G123" t="s">
        <v>116</v>
      </c>
      <c r="L123" s="16"/>
    </row>
    <row r="124" spans="1:14" ht="15" customHeight="1" x14ac:dyDescent="0.25">
      <c r="B124" s="28" t="s">
        <v>81</v>
      </c>
      <c r="C124" s="8">
        <v>45286</v>
      </c>
      <c r="D124" s="28">
        <v>9486</v>
      </c>
      <c r="E124" s="9">
        <v>0.91666666666666663</v>
      </c>
      <c r="F124" s="24"/>
      <c r="G124" t="s">
        <v>117</v>
      </c>
      <c r="L124" s="16"/>
    </row>
    <row r="125" spans="1:14" ht="15" customHeight="1" x14ac:dyDescent="0.25">
      <c r="B125" s="28" t="s">
        <v>81</v>
      </c>
      <c r="C125" s="8">
        <v>45286</v>
      </c>
      <c r="D125" s="28">
        <v>10531</v>
      </c>
      <c r="E125" s="9">
        <v>0.93263888888888891</v>
      </c>
      <c r="F125" s="24"/>
      <c r="G125" t="s">
        <v>118</v>
      </c>
      <c r="L125" s="16"/>
    </row>
    <row r="126" spans="1:14" ht="15" customHeight="1" x14ac:dyDescent="0.25">
      <c r="B126" s="28" t="s">
        <v>81</v>
      </c>
      <c r="C126" s="8">
        <v>45286</v>
      </c>
      <c r="D126" s="28">
        <v>10050</v>
      </c>
      <c r="E126" s="9">
        <v>0.96736111111111101</v>
      </c>
      <c r="F126" s="24"/>
      <c r="G126" t="s">
        <v>119</v>
      </c>
      <c r="L126" s="16"/>
    </row>
    <row r="127" spans="1:14" ht="15" customHeight="1" x14ac:dyDescent="0.25">
      <c r="B127" s="28" t="s">
        <v>81</v>
      </c>
      <c r="C127" s="8">
        <v>45286</v>
      </c>
      <c r="D127" s="28">
        <v>9724</v>
      </c>
      <c r="E127" s="9">
        <v>0.98819444444444438</v>
      </c>
      <c r="F127" s="24"/>
      <c r="G127" t="s">
        <v>120</v>
      </c>
      <c r="L127" s="16"/>
    </row>
    <row r="128" spans="1:14" ht="15" customHeight="1" x14ac:dyDescent="0.25">
      <c r="B128" s="28" t="s">
        <v>81</v>
      </c>
      <c r="C128" s="8">
        <v>45287</v>
      </c>
      <c r="D128" s="28">
        <v>6112</v>
      </c>
      <c r="E128" s="9">
        <v>2.2916666666666669E-2</v>
      </c>
      <c r="F128" s="24"/>
      <c r="G128" t="s">
        <v>115</v>
      </c>
      <c r="M128">
        <v>4</v>
      </c>
    </row>
    <row r="129" spans="1:14" ht="15" customHeight="1" x14ac:dyDescent="0.25">
      <c r="A129">
        <v>12</v>
      </c>
      <c r="B129" s="14" t="s">
        <v>81</v>
      </c>
      <c r="D129" s="14">
        <f>SUM(D121:D128)</f>
        <v>66871</v>
      </c>
      <c r="F129" s="24"/>
      <c r="K129">
        <v>41</v>
      </c>
      <c r="L129" s="16">
        <f>K129/((D129*E374)/10000)</f>
        <v>4.0874718986306964E-2</v>
      </c>
      <c r="N129" s="20">
        <f>M129/((D129*$E$374)/10000)</f>
        <v>0</v>
      </c>
    </row>
    <row r="130" spans="1:14" ht="15" customHeight="1" x14ac:dyDescent="0.25">
      <c r="B130" s="28" t="s">
        <v>135</v>
      </c>
      <c r="C130" s="8">
        <v>45288</v>
      </c>
      <c r="D130" s="28">
        <v>6840</v>
      </c>
      <c r="E130" s="9">
        <v>0.94097222222222221</v>
      </c>
      <c r="F130" s="24"/>
      <c r="L130" s="16"/>
    </row>
    <row r="131" spans="1:14" ht="15" customHeight="1" x14ac:dyDescent="0.25">
      <c r="B131" s="28" t="s">
        <v>135</v>
      </c>
      <c r="C131" s="8">
        <v>45288</v>
      </c>
      <c r="D131" s="28">
        <v>7103</v>
      </c>
      <c r="E131" s="9">
        <v>0.96736111111111101</v>
      </c>
      <c r="F131" s="24"/>
      <c r="G131" t="s">
        <v>129</v>
      </c>
      <c r="L131" s="16"/>
    </row>
    <row r="132" spans="1:14" ht="15" customHeight="1" x14ac:dyDescent="0.25">
      <c r="B132" s="28" t="s">
        <v>135</v>
      </c>
      <c r="C132" s="8">
        <v>45289</v>
      </c>
      <c r="D132" s="28">
        <v>8415</v>
      </c>
      <c r="E132" s="9">
        <v>0.99791666666666667</v>
      </c>
      <c r="F132" s="24"/>
      <c r="G132" t="s">
        <v>130</v>
      </c>
      <c r="L132" s="16"/>
    </row>
    <row r="133" spans="1:14" ht="15" customHeight="1" x14ac:dyDescent="0.25">
      <c r="B133" s="28" t="s">
        <v>135</v>
      </c>
      <c r="C133" s="8">
        <v>45289</v>
      </c>
      <c r="D133" s="28">
        <v>11129</v>
      </c>
      <c r="E133" s="9">
        <v>3.1944444444444449E-2</v>
      </c>
      <c r="F133" s="24"/>
      <c r="G133" t="s">
        <v>131</v>
      </c>
      <c r="L133" s="16"/>
    </row>
    <row r="134" spans="1:14" ht="15" customHeight="1" x14ac:dyDescent="0.25">
      <c r="B134" s="28" t="s">
        <v>136</v>
      </c>
      <c r="C134" s="8">
        <v>45289</v>
      </c>
      <c r="D134" s="28">
        <v>11581</v>
      </c>
      <c r="E134" s="9">
        <v>6.3194444444444442E-2</v>
      </c>
      <c r="F134" s="24"/>
      <c r="L134" s="16"/>
    </row>
    <row r="135" spans="1:14" ht="15" customHeight="1" x14ac:dyDescent="0.25">
      <c r="B135" s="28" t="s">
        <v>136</v>
      </c>
      <c r="C135" s="8">
        <v>45289</v>
      </c>
      <c r="D135" s="28">
        <v>11571</v>
      </c>
      <c r="E135" s="9">
        <v>9.4444444444444442E-2</v>
      </c>
      <c r="F135" s="24"/>
    </row>
    <row r="136" spans="1:14" ht="15" customHeight="1" x14ac:dyDescent="0.25">
      <c r="A136">
        <v>13</v>
      </c>
      <c r="B136" s="14" t="s">
        <v>137</v>
      </c>
      <c r="D136" s="14">
        <f>SUM(D130:D135)</f>
        <v>56639</v>
      </c>
      <c r="F136" s="24"/>
      <c r="K136">
        <v>20</v>
      </c>
      <c r="L136" s="16">
        <f>K136/((D136*E374)/10000)</f>
        <v>2.3540905265511985E-2</v>
      </c>
      <c r="M136">
        <v>2</v>
      </c>
      <c r="N136" s="20">
        <f>M136/((D136*$E$374)/10000)</f>
        <v>2.3540905265511986E-3</v>
      </c>
    </row>
    <row r="137" spans="1:14" ht="15" customHeight="1" x14ac:dyDescent="0.25">
      <c r="B137" s="28" t="s">
        <v>31</v>
      </c>
      <c r="C137" s="8">
        <v>45299</v>
      </c>
      <c r="D137" s="28">
        <v>6931</v>
      </c>
      <c r="E137" s="9">
        <v>0.91736111111111107</v>
      </c>
      <c r="F137" s="24"/>
      <c r="G137" t="s">
        <v>138</v>
      </c>
      <c r="L137" s="16"/>
    </row>
    <row r="138" spans="1:14" ht="15" customHeight="1" x14ac:dyDescent="0.25">
      <c r="B138" s="28" t="s">
        <v>31</v>
      </c>
      <c r="C138" s="8">
        <v>45299</v>
      </c>
      <c r="D138" s="28">
        <v>6465</v>
      </c>
      <c r="E138" s="9">
        <v>0.9375</v>
      </c>
      <c r="F138" s="24"/>
      <c r="G138" t="s">
        <v>139</v>
      </c>
      <c r="L138" s="16"/>
    </row>
    <row r="139" spans="1:14" ht="15" customHeight="1" x14ac:dyDescent="0.25">
      <c r="B139" s="28" t="s">
        <v>31</v>
      </c>
      <c r="C139" s="8">
        <v>45299</v>
      </c>
      <c r="D139" s="28">
        <v>7946</v>
      </c>
      <c r="E139" s="9">
        <v>0.96250000000000002</v>
      </c>
      <c r="F139" s="24"/>
      <c r="G139" t="s">
        <v>86</v>
      </c>
      <c r="L139" s="16"/>
    </row>
    <row r="140" spans="1:14" ht="15" customHeight="1" x14ac:dyDescent="0.25">
      <c r="B140" s="28" t="s">
        <v>31</v>
      </c>
      <c r="C140" s="8">
        <v>45299</v>
      </c>
      <c r="D140" s="28">
        <v>5970</v>
      </c>
      <c r="E140" s="9">
        <v>0.98819444444444438</v>
      </c>
      <c r="F140" s="24"/>
      <c r="G140" t="s">
        <v>140</v>
      </c>
      <c r="L140" s="16"/>
    </row>
    <row r="141" spans="1:14" ht="15" customHeight="1" x14ac:dyDescent="0.25">
      <c r="B141" s="28" t="s">
        <v>143</v>
      </c>
      <c r="C141" s="8">
        <v>45300</v>
      </c>
      <c r="D141" s="28">
        <v>6282</v>
      </c>
      <c r="E141" s="9">
        <v>9.0277777777777787E-3</v>
      </c>
      <c r="F141" s="24"/>
      <c r="G141" t="s">
        <v>141</v>
      </c>
      <c r="L141" s="16"/>
    </row>
    <row r="142" spans="1:14" ht="15" customHeight="1" x14ac:dyDescent="0.25">
      <c r="B142" s="28" t="s">
        <v>143</v>
      </c>
      <c r="C142" s="8">
        <v>45300</v>
      </c>
      <c r="D142" s="28">
        <v>1040</v>
      </c>
      <c r="E142" s="9">
        <v>2.2222222222222223E-2</v>
      </c>
      <c r="F142" s="24"/>
      <c r="L142" s="16"/>
    </row>
    <row r="143" spans="1:14" ht="15" customHeight="1" x14ac:dyDescent="0.25">
      <c r="B143" s="28" t="s">
        <v>144</v>
      </c>
      <c r="C143" s="8">
        <v>45300</v>
      </c>
      <c r="D143" s="28">
        <v>9594</v>
      </c>
      <c r="E143" s="9">
        <v>3.8194444444444441E-2</v>
      </c>
      <c r="F143" s="24"/>
      <c r="G143" t="s">
        <v>142</v>
      </c>
      <c r="L143" s="16"/>
    </row>
    <row r="144" spans="1:14" ht="15" customHeight="1" x14ac:dyDescent="0.25">
      <c r="A144">
        <v>14</v>
      </c>
      <c r="B144" s="14" t="s">
        <v>31</v>
      </c>
      <c r="C144" s="8">
        <v>45300</v>
      </c>
      <c r="D144" s="14">
        <f>SUM(D137:D143)</f>
        <v>44228</v>
      </c>
      <c r="F144" s="24"/>
      <c r="K144">
        <v>53</v>
      </c>
      <c r="L144" s="16">
        <f>K144/((D144*E374)/10000)</f>
        <v>7.9889059720840497E-2</v>
      </c>
      <c r="M144">
        <v>10</v>
      </c>
      <c r="N144" s="20">
        <f>M144/((D144*$E$374)/10000)</f>
        <v>1.5073407494498207E-2</v>
      </c>
    </row>
    <row r="145" spans="1:14" ht="15" customHeight="1" x14ac:dyDescent="0.25">
      <c r="B145" s="28" t="s">
        <v>49</v>
      </c>
      <c r="C145" s="8">
        <v>45303</v>
      </c>
      <c r="D145" s="28">
        <v>4799</v>
      </c>
      <c r="E145" s="9">
        <v>0.8930555555555556</v>
      </c>
      <c r="F145" s="24"/>
      <c r="G145" s="28" t="s">
        <v>147</v>
      </c>
      <c r="L145" s="16"/>
    </row>
    <row r="146" spans="1:14" ht="15" customHeight="1" x14ac:dyDescent="0.25">
      <c r="B146" s="28" t="s">
        <v>49</v>
      </c>
      <c r="C146" s="8">
        <v>45303</v>
      </c>
      <c r="D146" s="28">
        <v>6393</v>
      </c>
      <c r="E146" s="9">
        <v>0.91041666666666676</v>
      </c>
      <c r="F146" s="24"/>
      <c r="G146" s="28" t="s">
        <v>95</v>
      </c>
      <c r="L146" s="16"/>
    </row>
    <row r="147" spans="1:14" ht="15" customHeight="1" x14ac:dyDescent="0.25">
      <c r="B147" s="28" t="s">
        <v>49</v>
      </c>
      <c r="C147" s="8">
        <v>45303</v>
      </c>
      <c r="D147" s="28">
        <v>5222</v>
      </c>
      <c r="E147" s="9">
        <v>0.94027777777777777</v>
      </c>
      <c r="F147" s="24"/>
      <c r="G147" s="28" t="s">
        <v>148</v>
      </c>
      <c r="L147" s="16"/>
    </row>
    <row r="148" spans="1:14" ht="15" customHeight="1" x14ac:dyDescent="0.25">
      <c r="B148" s="28" t="s">
        <v>49</v>
      </c>
      <c r="C148" s="8">
        <v>45303</v>
      </c>
      <c r="D148" s="28">
        <v>4587</v>
      </c>
      <c r="E148" s="9">
        <v>0.96736111111111101</v>
      </c>
      <c r="F148" s="24"/>
      <c r="G148" s="28" t="s">
        <v>149</v>
      </c>
      <c r="L148" s="16"/>
    </row>
    <row r="149" spans="1:14" ht="15" customHeight="1" x14ac:dyDescent="0.25">
      <c r="B149" s="28" t="s">
        <v>49</v>
      </c>
      <c r="C149" s="8">
        <v>45303</v>
      </c>
      <c r="D149" s="28">
        <v>7911</v>
      </c>
      <c r="E149" s="9">
        <v>0.9902777777777777</v>
      </c>
      <c r="F149" s="24"/>
      <c r="L149" s="16"/>
    </row>
    <row r="150" spans="1:14" ht="15" customHeight="1" x14ac:dyDescent="0.25">
      <c r="B150" s="28" t="s">
        <v>49</v>
      </c>
      <c r="C150" s="8">
        <v>45304</v>
      </c>
      <c r="D150" s="28">
        <v>7337</v>
      </c>
      <c r="E150" s="9">
        <v>1.4583333333333332E-2</v>
      </c>
      <c r="F150" s="24"/>
      <c r="G150" s="28" t="s">
        <v>150</v>
      </c>
      <c r="L150" s="16"/>
    </row>
    <row r="151" spans="1:14" ht="15" customHeight="1" x14ac:dyDescent="0.25">
      <c r="B151" s="28" t="s">
        <v>49</v>
      </c>
      <c r="C151" s="8">
        <v>45304</v>
      </c>
      <c r="D151" s="28">
        <v>7806</v>
      </c>
      <c r="E151" s="9">
        <v>3.6111111111111115E-2</v>
      </c>
      <c r="F151" s="24"/>
      <c r="G151" s="28" t="s">
        <v>151</v>
      </c>
      <c r="L151" s="16"/>
    </row>
    <row r="152" spans="1:14" ht="15" customHeight="1" x14ac:dyDescent="0.25">
      <c r="B152" s="28" t="s">
        <v>49</v>
      </c>
      <c r="C152" s="8">
        <v>45304</v>
      </c>
      <c r="D152" s="28">
        <v>6150</v>
      </c>
      <c r="E152" s="9">
        <v>6.25E-2</v>
      </c>
      <c r="F152" s="24"/>
      <c r="L152" s="16"/>
    </row>
    <row r="153" spans="1:14" ht="15" customHeight="1" x14ac:dyDescent="0.25">
      <c r="A153">
        <v>15</v>
      </c>
      <c r="B153" s="14" t="s">
        <v>49</v>
      </c>
      <c r="C153" s="8"/>
      <c r="D153" s="14">
        <f>SUM(D145:D152)</f>
        <v>50205</v>
      </c>
      <c r="F153" s="24"/>
      <c r="K153">
        <v>49</v>
      </c>
      <c r="L153" s="16">
        <f>K153/((D153*$E$374)/10000)</f>
        <v>6.506656043554758E-2</v>
      </c>
      <c r="M153">
        <v>5</v>
      </c>
      <c r="N153" s="20">
        <f>M153/((D153*$E$374)/10000)</f>
        <v>6.6394449424028151E-3</v>
      </c>
    </row>
    <row r="154" spans="1:14" ht="15" customHeight="1" x14ac:dyDescent="0.25">
      <c r="B154" s="28" t="s">
        <v>152</v>
      </c>
      <c r="C154" s="8">
        <v>45309</v>
      </c>
      <c r="D154" s="28">
        <v>8051</v>
      </c>
      <c r="E154" s="9">
        <v>0.85555555555555562</v>
      </c>
      <c r="F154" s="24"/>
      <c r="J154" s="28" t="s">
        <v>32</v>
      </c>
      <c r="L154" s="16"/>
      <c r="N154" s="20"/>
    </row>
    <row r="155" spans="1:14" ht="15" customHeight="1" x14ac:dyDescent="0.25">
      <c r="B155" s="28" t="s">
        <v>152</v>
      </c>
      <c r="C155" s="8">
        <v>45309</v>
      </c>
      <c r="D155" s="28">
        <v>9602</v>
      </c>
      <c r="E155" s="9">
        <v>0.87013888888888891</v>
      </c>
      <c r="F155" s="24"/>
      <c r="J155" s="28" t="s">
        <v>33</v>
      </c>
      <c r="L155" s="16"/>
      <c r="N155" s="20"/>
    </row>
    <row r="156" spans="1:14" ht="15" customHeight="1" x14ac:dyDescent="0.25">
      <c r="B156" s="28" t="s">
        <v>152</v>
      </c>
      <c r="C156" s="8">
        <v>45309</v>
      </c>
      <c r="D156" s="28">
        <v>8532</v>
      </c>
      <c r="E156" s="9">
        <v>0.90069444444444446</v>
      </c>
      <c r="F156" s="24"/>
      <c r="G156" s="28" t="s">
        <v>112</v>
      </c>
      <c r="J156" s="28" t="s">
        <v>34</v>
      </c>
      <c r="L156" s="16"/>
      <c r="N156" s="20"/>
    </row>
    <row r="157" spans="1:14" ht="15" customHeight="1" x14ac:dyDescent="0.25">
      <c r="B157" s="28" t="s">
        <v>152</v>
      </c>
      <c r="C157" s="8">
        <v>45309</v>
      </c>
      <c r="D157" s="28">
        <v>8820</v>
      </c>
      <c r="E157" s="9">
        <v>0.91388888888888886</v>
      </c>
      <c r="F157" s="24"/>
      <c r="G157" s="28" t="s">
        <v>153</v>
      </c>
      <c r="J157" s="28" t="s">
        <v>36</v>
      </c>
      <c r="L157" s="16"/>
      <c r="N157" s="20"/>
    </row>
    <row r="158" spans="1:14" ht="15" customHeight="1" x14ac:dyDescent="0.25">
      <c r="B158" s="28" t="s">
        <v>152</v>
      </c>
      <c r="C158" s="8">
        <v>45309</v>
      </c>
      <c r="D158" s="28">
        <v>9746</v>
      </c>
      <c r="E158" s="9">
        <v>0.95000000000000007</v>
      </c>
      <c r="F158" s="24"/>
      <c r="G158" s="28" t="s">
        <v>112</v>
      </c>
      <c r="J158" s="28" t="s">
        <v>38</v>
      </c>
      <c r="L158" s="16"/>
      <c r="N158" s="20"/>
    </row>
    <row r="159" spans="1:14" ht="15" customHeight="1" x14ac:dyDescent="0.25">
      <c r="B159" s="28" t="s">
        <v>152</v>
      </c>
      <c r="C159" s="8">
        <v>45309</v>
      </c>
      <c r="D159" s="28">
        <v>8925</v>
      </c>
      <c r="E159" s="9">
        <v>0.96388888888888891</v>
      </c>
      <c r="F159" s="24"/>
      <c r="G159" s="28" t="s">
        <v>154</v>
      </c>
      <c r="J159" s="28" t="s">
        <v>40</v>
      </c>
      <c r="L159" s="16"/>
      <c r="N159" s="20"/>
    </row>
    <row r="160" spans="1:14" ht="15" customHeight="1" x14ac:dyDescent="0.25">
      <c r="B160" s="28" t="s">
        <v>152</v>
      </c>
      <c r="C160" s="8">
        <v>45309</v>
      </c>
      <c r="D160" s="28">
        <v>9427</v>
      </c>
      <c r="E160" s="9">
        <v>0.99791666666666667</v>
      </c>
      <c r="F160" s="24"/>
      <c r="G160" s="28" t="s">
        <v>155</v>
      </c>
      <c r="J160" s="28" t="s">
        <v>42</v>
      </c>
      <c r="L160" s="16"/>
      <c r="N160" s="20"/>
    </row>
    <row r="161" spans="1:15" ht="15" customHeight="1" x14ac:dyDescent="0.25">
      <c r="B161" s="28" t="s">
        <v>152</v>
      </c>
      <c r="C161" s="8">
        <v>45309</v>
      </c>
      <c r="D161" s="28">
        <v>11281</v>
      </c>
      <c r="E161" s="9">
        <v>2.2916666666666669E-2</v>
      </c>
      <c r="F161" s="24"/>
      <c r="G161" s="28" t="s">
        <v>156</v>
      </c>
      <c r="J161" s="28" t="s">
        <v>43</v>
      </c>
      <c r="L161" s="16"/>
      <c r="N161" s="20"/>
    </row>
    <row r="162" spans="1:15" ht="15" customHeight="1" x14ac:dyDescent="0.25">
      <c r="B162" s="28" t="s">
        <v>152</v>
      </c>
      <c r="C162" s="8">
        <v>45309</v>
      </c>
      <c r="D162" s="28">
        <v>10964</v>
      </c>
      <c r="E162" s="9">
        <v>5.8333333333333327E-2</v>
      </c>
      <c r="F162" s="24"/>
      <c r="G162" s="28" t="s">
        <v>157</v>
      </c>
      <c r="J162" s="28" t="s">
        <v>44</v>
      </c>
      <c r="L162" s="16"/>
      <c r="N162" s="20"/>
    </row>
    <row r="163" spans="1:15" ht="15" customHeight="1" x14ac:dyDescent="0.25">
      <c r="B163" s="28" t="s">
        <v>152</v>
      </c>
      <c r="C163" s="8">
        <v>45309</v>
      </c>
      <c r="D163" s="28">
        <v>8767</v>
      </c>
      <c r="E163" s="9">
        <v>8.2638888888888887E-2</v>
      </c>
      <c r="F163" s="24"/>
      <c r="G163" s="28" t="s">
        <v>158</v>
      </c>
      <c r="J163" s="28" t="s">
        <v>46</v>
      </c>
      <c r="L163" s="16"/>
      <c r="N163" s="20"/>
    </row>
    <row r="164" spans="1:15" ht="15" customHeight="1" x14ac:dyDescent="0.25">
      <c r="A164">
        <v>16</v>
      </c>
      <c r="B164" s="14" t="s">
        <v>152</v>
      </c>
      <c r="D164" s="14">
        <f>SUM(D154:D163)</f>
        <v>94115</v>
      </c>
      <c r="F164" s="24"/>
      <c r="K164">
        <v>61</v>
      </c>
      <c r="L164" s="16">
        <f>K164/((D164*$E$374)/10000)</f>
        <v>4.3209548601887762E-2</v>
      </c>
      <c r="M164">
        <v>19</v>
      </c>
      <c r="N164" s="20">
        <f>M164/((D164*$E$374)/10000)</f>
        <v>1.3458711859604386E-2</v>
      </c>
      <c r="O164">
        <v>7</v>
      </c>
    </row>
    <row r="165" spans="1:15" ht="15" customHeight="1" x14ac:dyDescent="0.25">
      <c r="B165" s="28" t="s">
        <v>159</v>
      </c>
      <c r="C165" s="8">
        <v>45341</v>
      </c>
      <c r="D165" s="28">
        <v>9869</v>
      </c>
      <c r="E165" s="9">
        <v>0.93055555555555547</v>
      </c>
      <c r="F165" s="24"/>
      <c r="G165" t="s">
        <v>160</v>
      </c>
      <c r="J165" s="28" t="s">
        <v>32</v>
      </c>
      <c r="L165" s="16"/>
      <c r="N165" s="20"/>
    </row>
    <row r="166" spans="1:15" ht="15" customHeight="1" x14ac:dyDescent="0.25">
      <c r="B166" s="28" t="s">
        <v>159</v>
      </c>
      <c r="C166" s="8">
        <v>45341</v>
      </c>
      <c r="D166" s="28">
        <v>10085</v>
      </c>
      <c r="E166" s="9">
        <v>0.9458333333333333</v>
      </c>
      <c r="F166" s="24"/>
      <c r="J166" s="28" t="s">
        <v>33</v>
      </c>
      <c r="L166" s="16"/>
      <c r="N166" s="20"/>
    </row>
    <row r="167" spans="1:15" ht="15" customHeight="1" x14ac:dyDescent="0.25">
      <c r="B167" s="28" t="s">
        <v>31</v>
      </c>
      <c r="C167" s="8">
        <v>45341</v>
      </c>
      <c r="D167" s="28">
        <v>8597</v>
      </c>
      <c r="E167" s="9">
        <v>0.97638888888888886</v>
      </c>
      <c r="F167" s="24"/>
      <c r="G167" t="s">
        <v>161</v>
      </c>
      <c r="J167" s="28" t="s">
        <v>34</v>
      </c>
      <c r="L167" s="16"/>
      <c r="N167" s="20"/>
    </row>
    <row r="168" spans="1:15" ht="15" customHeight="1" x14ac:dyDescent="0.25">
      <c r="B168" s="28" t="s">
        <v>31</v>
      </c>
      <c r="C168" s="8">
        <v>45341</v>
      </c>
      <c r="D168" s="28">
        <v>7834</v>
      </c>
      <c r="E168" s="9">
        <v>1.3888888888888889E-3</v>
      </c>
      <c r="F168" s="24"/>
      <c r="G168" t="s">
        <v>162</v>
      </c>
      <c r="J168" s="28" t="s">
        <v>36</v>
      </c>
      <c r="L168" s="16"/>
      <c r="N168" s="20"/>
    </row>
    <row r="169" spans="1:15" ht="15" customHeight="1" x14ac:dyDescent="0.25">
      <c r="B169" s="28" t="s">
        <v>31</v>
      </c>
      <c r="C169" s="8">
        <v>45341</v>
      </c>
      <c r="D169" s="28">
        <v>11592</v>
      </c>
      <c r="E169" s="9">
        <v>2.5694444444444447E-2</v>
      </c>
      <c r="F169" s="24"/>
      <c r="G169" t="s">
        <v>86</v>
      </c>
      <c r="J169" s="28" t="s">
        <v>38</v>
      </c>
      <c r="L169" s="16"/>
      <c r="N169" s="20"/>
    </row>
    <row r="170" spans="1:15" ht="15" customHeight="1" x14ac:dyDescent="0.25">
      <c r="B170" s="28" t="s">
        <v>31</v>
      </c>
      <c r="C170" s="8">
        <v>45341</v>
      </c>
      <c r="D170" s="28">
        <v>6823</v>
      </c>
      <c r="E170" s="9">
        <v>5.2083333333333336E-2</v>
      </c>
      <c r="F170" s="24"/>
      <c r="J170" s="28" t="s">
        <v>40</v>
      </c>
      <c r="L170" s="16"/>
      <c r="N170" s="20"/>
    </row>
    <row r="171" spans="1:15" ht="15" customHeight="1" x14ac:dyDescent="0.25">
      <c r="A171">
        <v>17</v>
      </c>
      <c r="B171" s="14" t="s">
        <v>163</v>
      </c>
      <c r="C171" s="8">
        <v>45310</v>
      </c>
      <c r="D171" s="14">
        <f>SUM(D165:D170)</f>
        <v>54800</v>
      </c>
      <c r="F171" s="24"/>
      <c r="K171">
        <v>39</v>
      </c>
      <c r="L171" s="16">
        <f>K171/((D171*$E$374)/10000)</f>
        <v>4.7445255474452552E-2</v>
      </c>
      <c r="M171">
        <v>0</v>
      </c>
      <c r="N171" s="20">
        <v>0</v>
      </c>
    </row>
    <row r="172" spans="1:15" ht="15" customHeight="1" x14ac:dyDescent="0.25">
      <c r="B172" s="28" t="s">
        <v>164</v>
      </c>
      <c r="C172" s="8">
        <v>45359</v>
      </c>
      <c r="D172" s="28">
        <v>8474</v>
      </c>
      <c r="E172" s="9">
        <v>0.93194444444444446</v>
      </c>
      <c r="F172" s="24"/>
      <c r="G172">
        <v>0</v>
      </c>
      <c r="J172" s="28" t="s">
        <v>32</v>
      </c>
      <c r="L172" s="16"/>
      <c r="N172" s="20"/>
    </row>
    <row r="173" spans="1:15" ht="15" customHeight="1" x14ac:dyDescent="0.25">
      <c r="B173" s="28" t="s">
        <v>164</v>
      </c>
      <c r="C173" s="8">
        <v>45359</v>
      </c>
      <c r="D173" s="28">
        <v>7843</v>
      </c>
      <c r="E173" s="9">
        <v>0.9472222222222223</v>
      </c>
      <c r="F173" s="24"/>
      <c r="G173" s="28" t="s">
        <v>105</v>
      </c>
      <c r="J173" s="28" t="s">
        <v>33</v>
      </c>
      <c r="L173" s="16"/>
      <c r="N173" s="20"/>
    </row>
    <row r="174" spans="1:15" ht="15" customHeight="1" x14ac:dyDescent="0.25">
      <c r="B174" s="28" t="s">
        <v>164</v>
      </c>
      <c r="C174" s="8">
        <v>45359</v>
      </c>
      <c r="D174" s="28">
        <v>8789</v>
      </c>
      <c r="E174" s="9">
        <v>0.97430555555555554</v>
      </c>
      <c r="F174" s="24"/>
      <c r="G174" s="28" t="s">
        <v>165</v>
      </c>
      <c r="J174" s="28" t="s">
        <v>34</v>
      </c>
      <c r="L174" s="16"/>
      <c r="N174" s="20"/>
    </row>
    <row r="175" spans="1:15" ht="15" customHeight="1" x14ac:dyDescent="0.25">
      <c r="B175" s="28" t="s">
        <v>164</v>
      </c>
      <c r="C175" s="8">
        <v>45359</v>
      </c>
      <c r="D175" s="28">
        <v>8421</v>
      </c>
      <c r="E175" s="9">
        <v>0.99791666666666667</v>
      </c>
      <c r="F175" s="24"/>
      <c r="G175" s="28" t="s">
        <v>165</v>
      </c>
      <c r="J175" s="28" t="s">
        <v>36</v>
      </c>
      <c r="L175" s="16"/>
      <c r="N175" s="20"/>
    </row>
    <row r="176" spans="1:15" ht="15" customHeight="1" x14ac:dyDescent="0.25">
      <c r="B176" s="28" t="s">
        <v>164</v>
      </c>
      <c r="C176" s="8">
        <v>45359</v>
      </c>
      <c r="D176" s="28">
        <v>8712</v>
      </c>
      <c r="E176" s="9">
        <v>3.125E-2</v>
      </c>
      <c r="F176" s="24"/>
      <c r="G176" s="28" t="s">
        <v>166</v>
      </c>
      <c r="J176" s="28" t="s">
        <v>38</v>
      </c>
      <c r="L176" s="16"/>
      <c r="N176" s="20"/>
    </row>
    <row r="177" spans="1:18" ht="15" customHeight="1" x14ac:dyDescent="0.25">
      <c r="B177" s="28" t="s">
        <v>164</v>
      </c>
      <c r="C177" s="8">
        <v>45359</v>
      </c>
      <c r="D177" s="28">
        <v>10157</v>
      </c>
      <c r="E177" s="9">
        <v>5.2777777777777778E-2</v>
      </c>
      <c r="F177" s="24"/>
      <c r="G177" s="28" t="s">
        <v>167</v>
      </c>
      <c r="J177" s="28" t="s">
        <v>40</v>
      </c>
      <c r="L177" s="16"/>
      <c r="N177" s="20"/>
    </row>
    <row r="178" spans="1:18" ht="15" customHeight="1" x14ac:dyDescent="0.25">
      <c r="B178" s="28" t="s">
        <v>164</v>
      </c>
      <c r="C178" s="8">
        <v>45359</v>
      </c>
      <c r="D178" s="28">
        <v>11612</v>
      </c>
      <c r="E178" s="9">
        <v>6.7361111111111108E-2</v>
      </c>
      <c r="F178" s="24"/>
      <c r="G178" s="28" t="s">
        <v>168</v>
      </c>
      <c r="J178" s="28" t="s">
        <v>42</v>
      </c>
      <c r="L178" s="16"/>
      <c r="N178" s="20"/>
    </row>
    <row r="179" spans="1:18" ht="15" customHeight="1" x14ac:dyDescent="0.25">
      <c r="B179" s="28" t="s">
        <v>164</v>
      </c>
      <c r="C179" s="8">
        <v>45359</v>
      </c>
      <c r="D179" s="28">
        <v>5667</v>
      </c>
      <c r="E179" s="9">
        <v>9.1666666666666674E-2</v>
      </c>
      <c r="F179" s="24"/>
      <c r="G179" s="28" t="s">
        <v>169</v>
      </c>
      <c r="J179" s="28" t="s">
        <v>43</v>
      </c>
      <c r="L179" s="16"/>
      <c r="N179" s="20"/>
    </row>
    <row r="180" spans="1:18" ht="15" customHeight="1" x14ac:dyDescent="0.25">
      <c r="A180">
        <v>18</v>
      </c>
      <c r="B180" s="14" t="s">
        <v>164</v>
      </c>
      <c r="C180" s="8">
        <v>45359</v>
      </c>
      <c r="D180" s="14">
        <f>SUM(D172:D179)</f>
        <v>69675</v>
      </c>
      <c r="F180" s="24"/>
      <c r="K180">
        <v>28</v>
      </c>
      <c r="L180" s="16"/>
      <c r="M180">
        <v>1</v>
      </c>
      <c r="N180" s="20"/>
      <c r="O180">
        <v>10</v>
      </c>
    </row>
    <row r="181" spans="1:18" ht="15" customHeight="1" x14ac:dyDescent="0.25">
      <c r="B181" s="28" t="s">
        <v>170</v>
      </c>
      <c r="C181" s="8">
        <v>45392</v>
      </c>
      <c r="D181" s="28">
        <v>10389</v>
      </c>
      <c r="E181" s="9">
        <v>0.96250000000000002</v>
      </c>
      <c r="F181" s="24"/>
      <c r="J181" s="28" t="s">
        <v>32</v>
      </c>
      <c r="L181" s="16"/>
      <c r="N181" s="20"/>
    </row>
    <row r="182" spans="1:18" ht="15" customHeight="1" x14ac:dyDescent="0.25">
      <c r="B182" s="28" t="s">
        <v>170</v>
      </c>
      <c r="C182" s="8">
        <v>45392</v>
      </c>
      <c r="D182" s="28">
        <v>9538</v>
      </c>
      <c r="E182" s="9">
        <v>0.97638888888888886</v>
      </c>
      <c r="F182" s="24"/>
      <c r="G182" s="28" t="s">
        <v>115</v>
      </c>
      <c r="J182" s="28" t="s">
        <v>33</v>
      </c>
      <c r="L182" s="16"/>
      <c r="N182" s="20"/>
    </row>
    <row r="183" spans="1:18" ht="15" customHeight="1" x14ac:dyDescent="0.25">
      <c r="B183" s="28" t="s">
        <v>170</v>
      </c>
      <c r="C183" s="8">
        <v>45393</v>
      </c>
      <c r="D183" s="28">
        <v>6254</v>
      </c>
      <c r="E183" s="9">
        <v>0.98888888888888893</v>
      </c>
      <c r="F183" s="24"/>
      <c r="G183" s="28" t="s">
        <v>171</v>
      </c>
      <c r="J183" s="28" t="s">
        <v>34</v>
      </c>
      <c r="L183" s="16"/>
      <c r="N183" s="20"/>
    </row>
    <row r="184" spans="1:18" ht="15" customHeight="1" x14ac:dyDescent="0.25">
      <c r="B184" s="28" t="s">
        <v>170</v>
      </c>
      <c r="C184" s="8">
        <v>45393</v>
      </c>
      <c r="D184" s="28">
        <v>840</v>
      </c>
      <c r="E184" s="9">
        <v>1.0416666666666666E-2</v>
      </c>
      <c r="F184" s="24"/>
      <c r="J184" s="28" t="s">
        <v>34</v>
      </c>
      <c r="L184" s="16"/>
      <c r="N184" s="20"/>
    </row>
    <row r="185" spans="1:18" ht="15" customHeight="1" x14ac:dyDescent="0.25">
      <c r="B185" s="28" t="s">
        <v>170</v>
      </c>
      <c r="C185" s="8">
        <v>45393</v>
      </c>
      <c r="D185" s="28">
        <v>10067</v>
      </c>
      <c r="E185" s="9">
        <v>5.8333333333333327E-2</v>
      </c>
      <c r="F185" s="24"/>
      <c r="J185" s="28" t="s">
        <v>36</v>
      </c>
      <c r="L185" s="16"/>
      <c r="N185" s="20"/>
    </row>
    <row r="186" spans="1:18" ht="15" customHeight="1" x14ac:dyDescent="0.25">
      <c r="B186" s="28" t="s">
        <v>170</v>
      </c>
      <c r="C186" s="8">
        <v>45393</v>
      </c>
      <c r="D186" s="28">
        <v>9624</v>
      </c>
      <c r="E186" s="9">
        <v>8.0555555555555561E-2</v>
      </c>
      <c r="F186" s="24"/>
      <c r="J186" s="28" t="s">
        <v>38</v>
      </c>
      <c r="L186" s="16"/>
      <c r="N186" s="20"/>
    </row>
    <row r="187" spans="1:18" ht="15" customHeight="1" x14ac:dyDescent="0.25">
      <c r="B187" s="28" t="s">
        <v>170</v>
      </c>
      <c r="C187" s="8">
        <v>45393</v>
      </c>
      <c r="D187" s="28">
        <v>9490</v>
      </c>
      <c r="E187" s="9">
        <v>0.11319444444444444</v>
      </c>
      <c r="F187" s="24"/>
      <c r="J187" s="28" t="s">
        <v>40</v>
      </c>
      <c r="L187" s="16"/>
      <c r="N187" s="20"/>
    </row>
    <row r="188" spans="1:18" ht="15" customHeight="1" x14ac:dyDescent="0.25">
      <c r="A188">
        <v>19</v>
      </c>
      <c r="B188" s="14" t="s">
        <v>170</v>
      </c>
      <c r="C188" s="8">
        <v>45393</v>
      </c>
      <c r="D188" s="14">
        <f>SUM(D181:D187)</f>
        <v>56202</v>
      </c>
      <c r="F188" s="24"/>
      <c r="K188">
        <v>6</v>
      </c>
      <c r="L188" s="16"/>
      <c r="N188" s="20"/>
    </row>
    <row r="189" spans="1:18" ht="15" customHeight="1" x14ac:dyDescent="0.25">
      <c r="B189" s="28" t="s">
        <v>172</v>
      </c>
      <c r="C189" s="8">
        <v>45400</v>
      </c>
      <c r="D189" s="28">
        <v>9281</v>
      </c>
      <c r="E189" s="9">
        <v>0.90208333333333324</v>
      </c>
      <c r="F189" s="24"/>
      <c r="G189" s="28" t="s">
        <v>93</v>
      </c>
      <c r="K189" s="31"/>
      <c r="L189" s="31"/>
      <c r="M189" s="31"/>
      <c r="N189" s="31"/>
      <c r="O189" s="31"/>
      <c r="P189" s="31"/>
      <c r="Q189" s="31"/>
      <c r="R189" s="31"/>
    </row>
    <row r="190" spans="1:18" ht="15" customHeight="1" x14ac:dyDescent="0.25">
      <c r="B190" s="28" t="s">
        <v>172</v>
      </c>
      <c r="C190" s="8">
        <v>45400</v>
      </c>
      <c r="D190" s="28">
        <v>6090</v>
      </c>
      <c r="E190" s="9">
        <v>0.93333333333333324</v>
      </c>
      <c r="F190" s="24"/>
      <c r="G190" s="28" t="s">
        <v>173</v>
      </c>
      <c r="L190" s="16"/>
      <c r="N190" s="20"/>
    </row>
    <row r="191" spans="1:18" ht="15" customHeight="1" x14ac:dyDescent="0.25">
      <c r="B191" s="28" t="s">
        <v>172</v>
      </c>
      <c r="C191" s="8">
        <v>45400</v>
      </c>
      <c r="D191" s="28">
        <v>5158</v>
      </c>
      <c r="E191" s="9">
        <v>0.94861111111111107</v>
      </c>
      <c r="F191" s="24"/>
      <c r="G191" s="28" t="s">
        <v>174</v>
      </c>
      <c r="L191" s="16"/>
      <c r="N191" s="20"/>
    </row>
    <row r="192" spans="1:18" ht="15" customHeight="1" x14ac:dyDescent="0.25">
      <c r="B192" s="28" t="s">
        <v>172</v>
      </c>
      <c r="C192" s="8">
        <v>45400</v>
      </c>
      <c r="D192" s="28">
        <v>4733</v>
      </c>
      <c r="E192" s="9">
        <v>0.98541666666666661</v>
      </c>
      <c r="F192" s="24"/>
      <c r="G192" s="28" t="s">
        <v>175</v>
      </c>
      <c r="L192" s="16"/>
      <c r="N192" s="20"/>
    </row>
    <row r="193" spans="1:18" ht="15" customHeight="1" x14ac:dyDescent="0.25">
      <c r="B193" s="28" t="s">
        <v>172</v>
      </c>
      <c r="C193" s="8">
        <v>45400</v>
      </c>
      <c r="D193" s="28">
        <v>7842</v>
      </c>
      <c r="E193" s="29">
        <v>3.0555555555555555E-2</v>
      </c>
      <c r="F193" s="24"/>
      <c r="G193" s="28" t="s">
        <v>176</v>
      </c>
      <c r="L193" s="16"/>
      <c r="N193" s="20"/>
    </row>
    <row r="194" spans="1:18" ht="15" customHeight="1" x14ac:dyDescent="0.25">
      <c r="B194" s="28" t="s">
        <v>172</v>
      </c>
      <c r="C194" s="8">
        <v>45401</v>
      </c>
      <c r="D194" s="28">
        <v>9910</v>
      </c>
      <c r="E194" s="9">
        <v>5.6944444444444443E-2</v>
      </c>
      <c r="F194" s="24"/>
      <c r="G194" s="28" t="s">
        <v>177</v>
      </c>
      <c r="L194" s="16"/>
      <c r="N194" s="20"/>
    </row>
    <row r="195" spans="1:18" ht="15" customHeight="1" x14ac:dyDescent="0.25">
      <c r="B195" s="28" t="s">
        <v>172</v>
      </c>
      <c r="C195" s="8">
        <v>45401</v>
      </c>
      <c r="D195" s="28">
        <v>8861</v>
      </c>
      <c r="E195" s="9">
        <v>9.7222222222222224E-2</v>
      </c>
      <c r="F195" s="24"/>
      <c r="G195" s="28" t="s">
        <v>178</v>
      </c>
      <c r="L195" s="16"/>
      <c r="N195" s="20"/>
    </row>
    <row r="196" spans="1:18" ht="15" customHeight="1" x14ac:dyDescent="0.25">
      <c r="A196">
        <v>20</v>
      </c>
      <c r="B196" s="14" t="s">
        <v>172</v>
      </c>
      <c r="C196" s="8">
        <v>45401</v>
      </c>
      <c r="D196" s="14">
        <f>SUM(D189:D195)</f>
        <v>51875</v>
      </c>
      <c r="F196" s="24"/>
      <c r="K196">
        <v>65</v>
      </c>
      <c r="M196">
        <v>1</v>
      </c>
      <c r="O196">
        <v>2</v>
      </c>
      <c r="P196">
        <f>100+12+5+2+25+10+16</f>
        <v>170</v>
      </c>
      <c r="R196">
        <v>5</v>
      </c>
    </row>
    <row r="197" spans="1:18" ht="15" customHeight="1" x14ac:dyDescent="0.25">
      <c r="B197" s="28" t="s">
        <v>179</v>
      </c>
      <c r="C197" s="8">
        <v>45551</v>
      </c>
      <c r="D197" s="28">
        <v>8359</v>
      </c>
      <c r="E197" s="9">
        <v>0.90486111111111101</v>
      </c>
      <c r="F197" s="24"/>
      <c r="L197" s="16"/>
    </row>
    <row r="198" spans="1:18" ht="15" customHeight="1" x14ac:dyDescent="0.25">
      <c r="B198" s="28" t="s">
        <v>179</v>
      </c>
      <c r="C198" s="8">
        <v>45551</v>
      </c>
      <c r="D198" s="28">
        <v>5875</v>
      </c>
      <c r="E198" s="9">
        <v>0.9194444444444444</v>
      </c>
      <c r="F198" s="24"/>
      <c r="L198" s="16"/>
    </row>
    <row r="199" spans="1:18" ht="15" customHeight="1" x14ac:dyDescent="0.25">
      <c r="B199" s="28" t="s">
        <v>179</v>
      </c>
      <c r="C199" s="8">
        <v>45551</v>
      </c>
      <c r="D199" s="28">
        <v>2958</v>
      </c>
      <c r="E199" s="9">
        <v>0.93888888888888899</v>
      </c>
      <c r="F199" s="24"/>
      <c r="L199" s="16"/>
    </row>
    <row r="200" spans="1:18" ht="15" customHeight="1" x14ac:dyDescent="0.25">
      <c r="B200" s="28" t="s">
        <v>179</v>
      </c>
      <c r="C200" s="8">
        <v>45551</v>
      </c>
      <c r="D200" s="28">
        <v>4713</v>
      </c>
      <c r="E200" s="9">
        <v>0.96319444444444446</v>
      </c>
      <c r="F200" s="24"/>
      <c r="L200" s="16"/>
    </row>
    <row r="201" spans="1:18" ht="15" customHeight="1" x14ac:dyDescent="0.25">
      <c r="B201" s="28" t="s">
        <v>179</v>
      </c>
      <c r="C201" s="8">
        <v>45551</v>
      </c>
      <c r="D201" s="28">
        <v>9189</v>
      </c>
      <c r="E201" s="9">
        <v>0.97291666666666676</v>
      </c>
      <c r="F201" s="24"/>
      <c r="L201" s="16"/>
    </row>
    <row r="202" spans="1:18" ht="15" customHeight="1" x14ac:dyDescent="0.25">
      <c r="B202" s="28" t="s">
        <v>179</v>
      </c>
      <c r="C202" s="30">
        <v>45552</v>
      </c>
      <c r="D202" s="28">
        <v>6848</v>
      </c>
      <c r="E202" s="9">
        <v>1.3888888888888888E-2</v>
      </c>
      <c r="F202" s="24"/>
      <c r="G202" s="28" t="s">
        <v>112</v>
      </c>
      <c r="L202" s="16"/>
    </row>
    <row r="203" spans="1:18" ht="15" customHeight="1" x14ac:dyDescent="0.25">
      <c r="B203" s="28" t="s">
        <v>179</v>
      </c>
      <c r="C203" s="30">
        <v>45552</v>
      </c>
      <c r="D203" s="28">
        <v>7378</v>
      </c>
      <c r="E203" s="9">
        <v>2.9166666666666664E-2</v>
      </c>
      <c r="F203" s="24"/>
      <c r="L203" s="16"/>
    </row>
    <row r="204" spans="1:18" ht="15" customHeight="1" x14ac:dyDescent="0.25">
      <c r="B204" s="28" t="s">
        <v>179</v>
      </c>
      <c r="C204" s="30">
        <v>45552</v>
      </c>
      <c r="D204" s="28">
        <v>9464</v>
      </c>
      <c r="E204" s="9">
        <v>5.6250000000000001E-2</v>
      </c>
      <c r="F204" s="24"/>
      <c r="G204" s="28" t="s">
        <v>17</v>
      </c>
      <c r="L204" s="16"/>
    </row>
    <row r="205" spans="1:18" ht="15" customHeight="1" x14ac:dyDescent="0.25">
      <c r="B205" s="28" t="s">
        <v>179</v>
      </c>
      <c r="C205" s="30">
        <v>45552</v>
      </c>
      <c r="D205" s="28">
        <v>8794</v>
      </c>
      <c r="E205" s="9">
        <v>8.7500000000000008E-2</v>
      </c>
      <c r="F205" s="24"/>
      <c r="G205" s="28" t="s">
        <v>183</v>
      </c>
      <c r="L205" s="16"/>
    </row>
    <row r="206" spans="1:18" ht="15" customHeight="1" x14ac:dyDescent="0.25">
      <c r="B206" s="28" t="s">
        <v>179</v>
      </c>
      <c r="C206" s="30">
        <v>45552</v>
      </c>
      <c r="D206" s="28">
        <v>7660</v>
      </c>
      <c r="E206" s="9">
        <v>0.11597222222222221</v>
      </c>
      <c r="F206" s="24"/>
      <c r="G206" s="28" t="s">
        <v>182</v>
      </c>
      <c r="L206" s="16"/>
    </row>
    <row r="207" spans="1:18" ht="15" customHeight="1" x14ac:dyDescent="0.25">
      <c r="B207" s="28" t="s">
        <v>179</v>
      </c>
      <c r="C207" s="30">
        <v>45552</v>
      </c>
      <c r="D207" s="28">
        <v>11265</v>
      </c>
      <c r="E207" s="9">
        <v>0.13680555555555554</v>
      </c>
      <c r="F207" s="24"/>
      <c r="G207" s="28" t="s">
        <v>181</v>
      </c>
      <c r="L207" s="16"/>
    </row>
    <row r="208" spans="1:18" ht="15" customHeight="1" x14ac:dyDescent="0.25">
      <c r="A208">
        <v>21</v>
      </c>
      <c r="B208" s="14" t="s">
        <v>179</v>
      </c>
      <c r="C208" s="8"/>
      <c r="D208" s="14">
        <f>SUM(D197:D207)</f>
        <v>82503</v>
      </c>
      <c r="F208" s="24"/>
      <c r="K208">
        <v>38</v>
      </c>
      <c r="L208" s="16"/>
      <c r="M208">
        <v>5</v>
      </c>
      <c r="O208">
        <v>2</v>
      </c>
    </row>
    <row r="209" spans="1:17" ht="15" customHeight="1" x14ac:dyDescent="0.25">
      <c r="B209" s="28" t="s">
        <v>180</v>
      </c>
      <c r="C209" s="8">
        <v>45555</v>
      </c>
      <c r="D209" s="28">
        <v>6943</v>
      </c>
      <c r="E209" s="9">
        <v>0.94027777777777777</v>
      </c>
      <c r="F209" s="24"/>
      <c r="G209" s="28" t="s">
        <v>191</v>
      </c>
      <c r="L209" s="16"/>
    </row>
    <row r="210" spans="1:17" ht="15" customHeight="1" x14ac:dyDescent="0.25">
      <c r="B210" s="28" t="s">
        <v>180</v>
      </c>
      <c r="C210" s="8">
        <v>45555</v>
      </c>
      <c r="D210" s="28">
        <v>9006</v>
      </c>
      <c r="E210" s="9">
        <v>0.9555555555555556</v>
      </c>
      <c r="F210" s="24"/>
      <c r="G210" s="28" t="s">
        <v>192</v>
      </c>
      <c r="L210" s="16"/>
    </row>
    <row r="211" spans="1:17" ht="15" customHeight="1" x14ac:dyDescent="0.25">
      <c r="B211" s="28" t="s">
        <v>180</v>
      </c>
      <c r="C211" s="8">
        <v>45555</v>
      </c>
      <c r="D211" s="28">
        <v>5019</v>
      </c>
      <c r="E211" s="9">
        <v>0.99375000000000002</v>
      </c>
      <c r="F211" s="24"/>
      <c r="G211" s="28" t="s">
        <v>193</v>
      </c>
      <c r="L211" s="16"/>
    </row>
    <row r="212" spans="1:17" ht="15" customHeight="1" x14ac:dyDescent="0.25">
      <c r="B212" s="28" t="s">
        <v>180</v>
      </c>
      <c r="C212" s="8">
        <v>45556</v>
      </c>
      <c r="D212" s="28">
        <v>4086</v>
      </c>
      <c r="E212" s="9">
        <v>9.0277777777777787E-3</v>
      </c>
      <c r="F212" s="24"/>
      <c r="G212" s="28" t="s">
        <v>190</v>
      </c>
      <c r="L212" s="16"/>
    </row>
    <row r="213" spans="1:17" ht="15" customHeight="1" x14ac:dyDescent="0.25">
      <c r="B213" s="28" t="s">
        <v>180</v>
      </c>
      <c r="C213" s="8">
        <v>45556</v>
      </c>
      <c r="D213" s="28">
        <v>5134</v>
      </c>
      <c r="E213" s="9">
        <v>4.5138888888888888E-2</v>
      </c>
      <c r="F213" s="24"/>
      <c r="G213" s="28" t="s">
        <v>189</v>
      </c>
      <c r="L213" s="16"/>
    </row>
    <row r="214" spans="1:17" ht="15" customHeight="1" x14ac:dyDescent="0.25">
      <c r="B214" s="28" t="s">
        <v>180</v>
      </c>
      <c r="C214" s="8">
        <v>45556</v>
      </c>
      <c r="D214" s="28">
        <v>199</v>
      </c>
      <c r="E214" s="9">
        <v>6.805555555555555E-2</v>
      </c>
      <c r="F214" s="24"/>
      <c r="G214" s="28" t="s">
        <v>188</v>
      </c>
      <c r="L214" s="16"/>
    </row>
    <row r="215" spans="1:17" ht="15" customHeight="1" x14ac:dyDescent="0.25">
      <c r="B215" s="28" t="s">
        <v>180</v>
      </c>
      <c r="C215" s="8">
        <v>45556</v>
      </c>
      <c r="D215" s="28">
        <v>5425</v>
      </c>
      <c r="E215" s="9">
        <v>7.9166666666666663E-2</v>
      </c>
      <c r="F215" s="24"/>
      <c r="G215" s="28" t="s">
        <v>187</v>
      </c>
      <c r="L215" s="16"/>
    </row>
    <row r="216" spans="1:17" ht="15" customHeight="1" x14ac:dyDescent="0.25">
      <c r="B216" s="28" t="s">
        <v>180</v>
      </c>
      <c r="C216" s="8">
        <v>45556</v>
      </c>
      <c r="D216" s="28">
        <v>9927</v>
      </c>
      <c r="E216" s="9">
        <v>0.10416666666666667</v>
      </c>
      <c r="F216" s="24"/>
      <c r="G216" s="28" t="s">
        <v>186</v>
      </c>
      <c r="L216" s="16"/>
    </row>
    <row r="217" spans="1:17" ht="15" customHeight="1" x14ac:dyDescent="0.25">
      <c r="B217" s="28" t="s">
        <v>180</v>
      </c>
      <c r="C217" s="8">
        <v>45556</v>
      </c>
      <c r="D217" s="28">
        <v>8122</v>
      </c>
      <c r="E217" s="9">
        <v>0.13125000000000001</v>
      </c>
      <c r="F217" s="24"/>
      <c r="G217" s="28" t="s">
        <v>185</v>
      </c>
      <c r="L217" s="16"/>
    </row>
    <row r="218" spans="1:17" ht="15" customHeight="1" x14ac:dyDescent="0.25">
      <c r="B218" s="28" t="s">
        <v>180</v>
      </c>
      <c r="C218" s="8">
        <v>45556</v>
      </c>
      <c r="D218" s="28">
        <v>10883</v>
      </c>
      <c r="E218" s="9">
        <v>0.16458333333333333</v>
      </c>
      <c r="F218" s="24"/>
      <c r="G218" s="28" t="s">
        <v>184</v>
      </c>
      <c r="L218" s="16"/>
    </row>
    <row r="219" spans="1:17" ht="15" customHeight="1" x14ac:dyDescent="0.25">
      <c r="A219">
        <v>22</v>
      </c>
      <c r="B219" s="14" t="s">
        <v>180</v>
      </c>
      <c r="C219" s="8"/>
      <c r="D219" s="14">
        <f>SUM(D209:D218)</f>
        <v>64744</v>
      </c>
      <c r="F219" s="24"/>
      <c r="K219">
        <v>64</v>
      </c>
      <c r="L219" s="16"/>
      <c r="M219">
        <v>4</v>
      </c>
      <c r="O219">
        <v>27</v>
      </c>
      <c r="Q219">
        <v>30</v>
      </c>
    </row>
    <row r="220" spans="1:17" ht="15" customHeight="1" x14ac:dyDescent="0.25">
      <c r="B220" s="28" t="s">
        <v>196</v>
      </c>
      <c r="C220" s="8">
        <v>45562</v>
      </c>
      <c r="D220" s="28">
        <v>5306</v>
      </c>
      <c r="E220" s="9">
        <v>0.9375</v>
      </c>
      <c r="F220" s="24"/>
      <c r="G220" s="28" t="s">
        <v>197</v>
      </c>
      <c r="L220" s="16"/>
    </row>
    <row r="221" spans="1:17" ht="15" customHeight="1" x14ac:dyDescent="0.25">
      <c r="B221" s="28" t="s">
        <v>196</v>
      </c>
      <c r="C221" s="8">
        <v>45562</v>
      </c>
      <c r="D221" s="28">
        <v>8456</v>
      </c>
      <c r="E221" s="9">
        <v>0.95208333333333339</v>
      </c>
      <c r="F221" s="24"/>
      <c r="L221" s="16"/>
    </row>
    <row r="222" spans="1:17" ht="15" customHeight="1" x14ac:dyDescent="0.25">
      <c r="B222" s="28" t="s">
        <v>196</v>
      </c>
      <c r="C222" s="8">
        <v>45562</v>
      </c>
      <c r="D222" s="28">
        <v>6282</v>
      </c>
      <c r="E222" s="9">
        <v>0.97916666666666663</v>
      </c>
      <c r="F222" s="24"/>
      <c r="G222" s="28" t="s">
        <v>198</v>
      </c>
      <c r="L222" s="16"/>
    </row>
    <row r="223" spans="1:17" ht="15" customHeight="1" x14ac:dyDescent="0.25">
      <c r="B223" s="28" t="s">
        <v>196</v>
      </c>
      <c r="C223" s="8">
        <v>45563</v>
      </c>
      <c r="D223" s="28">
        <v>7488</v>
      </c>
      <c r="E223" s="9">
        <v>5.5555555555555558E-3</v>
      </c>
      <c r="F223" s="24"/>
      <c r="G223" s="28" t="s">
        <v>199</v>
      </c>
      <c r="L223" s="16"/>
    </row>
    <row r="224" spans="1:17" ht="15" customHeight="1" x14ac:dyDescent="0.25">
      <c r="B224" s="28" t="s">
        <v>196</v>
      </c>
      <c r="C224" s="8">
        <v>45563</v>
      </c>
      <c r="D224" s="28">
        <v>6843</v>
      </c>
      <c r="E224" s="9">
        <v>3.6111111111111115E-2</v>
      </c>
      <c r="F224" s="24"/>
      <c r="G224" s="28" t="s">
        <v>200</v>
      </c>
      <c r="L224" s="16"/>
    </row>
    <row r="225" spans="1:18" ht="15" customHeight="1" x14ac:dyDescent="0.25">
      <c r="B225" s="28" t="s">
        <v>196</v>
      </c>
      <c r="C225" s="8">
        <v>45563</v>
      </c>
      <c r="D225" s="28">
        <v>6955</v>
      </c>
      <c r="E225" s="9">
        <v>6.8749999999999992E-2</v>
      </c>
      <c r="F225" s="24"/>
      <c r="G225" s="28" t="s">
        <v>112</v>
      </c>
      <c r="L225" s="16"/>
    </row>
    <row r="226" spans="1:18" ht="15" customHeight="1" x14ac:dyDescent="0.25">
      <c r="B226" s="28" t="s">
        <v>196</v>
      </c>
      <c r="C226" s="8">
        <v>45563</v>
      </c>
      <c r="D226" s="28">
        <v>7434</v>
      </c>
      <c r="E226" s="9">
        <v>8.6805555555555566E-2</v>
      </c>
      <c r="F226" s="24"/>
      <c r="G226" s="28" t="s">
        <v>201</v>
      </c>
      <c r="L226" s="16"/>
    </row>
    <row r="227" spans="1:18" ht="15" customHeight="1" x14ac:dyDescent="0.25">
      <c r="B227" s="28" t="s">
        <v>196</v>
      </c>
      <c r="C227" s="8">
        <v>45563</v>
      </c>
      <c r="D227" s="28">
        <v>7256</v>
      </c>
      <c r="E227" s="9">
        <v>0.11666666666666665</v>
      </c>
      <c r="F227" s="24"/>
      <c r="L227" s="16"/>
    </row>
    <row r="228" spans="1:18" ht="15" customHeight="1" x14ac:dyDescent="0.25">
      <c r="B228" s="28" t="s">
        <v>196</v>
      </c>
      <c r="C228" s="8">
        <v>45563</v>
      </c>
      <c r="D228" s="28">
        <v>6998</v>
      </c>
      <c r="E228" s="9">
        <v>0.1361111111111111</v>
      </c>
      <c r="F228" s="24"/>
      <c r="G228" s="28" t="s">
        <v>202</v>
      </c>
      <c r="K228">
        <v>42</v>
      </c>
      <c r="L228" s="16"/>
      <c r="M228">
        <v>2</v>
      </c>
      <c r="O228">
        <v>13</v>
      </c>
      <c r="R228">
        <v>2</v>
      </c>
    </row>
    <row r="229" spans="1:18" ht="15" customHeight="1" x14ac:dyDescent="0.25">
      <c r="A229">
        <v>23</v>
      </c>
      <c r="B229" s="14" t="s">
        <v>196</v>
      </c>
      <c r="C229" s="8"/>
      <c r="D229" s="14">
        <f>SUM(D220:D228)</f>
        <v>63018</v>
      </c>
      <c r="F229" s="24"/>
      <c r="L229" s="16"/>
    </row>
    <row r="230" spans="1:18" ht="15" customHeight="1" x14ac:dyDescent="0.25">
      <c r="B230" s="28" t="s">
        <v>203</v>
      </c>
      <c r="C230" s="8">
        <v>45583</v>
      </c>
      <c r="D230" s="28">
        <v>8611</v>
      </c>
      <c r="E230" s="9">
        <v>0.96111111111111114</v>
      </c>
      <c r="F230" s="24"/>
      <c r="G230" s="28" t="s">
        <v>204</v>
      </c>
      <c r="L230" s="16"/>
    </row>
    <row r="231" spans="1:18" ht="15" customHeight="1" x14ac:dyDescent="0.25">
      <c r="B231" s="28" t="s">
        <v>203</v>
      </c>
      <c r="C231" s="8">
        <v>45583</v>
      </c>
      <c r="D231" s="28">
        <v>7738</v>
      </c>
      <c r="E231" s="9">
        <v>0.99583333333333324</v>
      </c>
      <c r="F231" s="24"/>
      <c r="G231" s="28" t="s">
        <v>205</v>
      </c>
      <c r="L231" s="16"/>
    </row>
    <row r="232" spans="1:18" ht="15" customHeight="1" x14ac:dyDescent="0.25">
      <c r="B232" s="28" t="s">
        <v>203</v>
      </c>
      <c r="C232" s="8">
        <v>45584</v>
      </c>
      <c r="D232" s="28">
        <v>8431</v>
      </c>
      <c r="E232" s="9">
        <v>2.2222222222222223E-2</v>
      </c>
      <c r="F232" s="24"/>
      <c r="L232" s="16"/>
    </row>
    <row r="233" spans="1:18" ht="15" customHeight="1" x14ac:dyDescent="0.25">
      <c r="B233" s="28" t="s">
        <v>203</v>
      </c>
      <c r="C233" s="8">
        <v>45584</v>
      </c>
      <c r="D233" s="28">
        <v>8129</v>
      </c>
      <c r="E233" s="9">
        <v>4.2361111111111106E-2</v>
      </c>
      <c r="F233" s="24"/>
      <c r="G233" s="28" t="s">
        <v>206</v>
      </c>
      <c r="L233" s="16"/>
    </row>
    <row r="234" spans="1:18" ht="15" customHeight="1" x14ac:dyDescent="0.25">
      <c r="B234" s="28" t="s">
        <v>203</v>
      </c>
      <c r="C234" s="8">
        <v>45584</v>
      </c>
      <c r="D234" s="28">
        <v>7228</v>
      </c>
      <c r="E234" s="9">
        <v>6.3194444444444442E-2</v>
      </c>
      <c r="F234" s="24"/>
      <c r="G234" s="28" t="s">
        <v>207</v>
      </c>
      <c r="L234" s="16"/>
    </row>
    <row r="235" spans="1:18" ht="15" customHeight="1" x14ac:dyDescent="0.25">
      <c r="B235" s="28" t="s">
        <v>203</v>
      </c>
      <c r="C235" s="8">
        <v>45584</v>
      </c>
      <c r="D235" s="28">
        <v>6635</v>
      </c>
      <c r="E235" s="9">
        <v>8.7500000000000008E-2</v>
      </c>
      <c r="F235" s="24"/>
      <c r="G235" s="28" t="s">
        <v>208</v>
      </c>
      <c r="L235" s="16"/>
    </row>
    <row r="236" spans="1:18" ht="15" customHeight="1" x14ac:dyDescent="0.25">
      <c r="B236" s="28" t="s">
        <v>203</v>
      </c>
      <c r="C236" s="8">
        <v>45584</v>
      </c>
      <c r="D236" s="28">
        <v>8897</v>
      </c>
      <c r="E236" s="9">
        <v>0.11319444444444444</v>
      </c>
      <c r="F236" s="24"/>
      <c r="G236" s="28" t="s">
        <v>105</v>
      </c>
      <c r="L236" s="16"/>
    </row>
    <row r="237" spans="1:18" ht="15" customHeight="1" x14ac:dyDescent="0.25">
      <c r="B237" s="28" t="s">
        <v>203</v>
      </c>
      <c r="C237" s="8">
        <v>45584</v>
      </c>
      <c r="D237" s="28">
        <v>8060</v>
      </c>
      <c r="E237" s="9">
        <v>0.13819444444444443</v>
      </c>
      <c r="F237" s="24"/>
      <c r="G237" s="28" t="s">
        <v>209</v>
      </c>
      <c r="L237" s="16"/>
    </row>
    <row r="238" spans="1:18" ht="15" customHeight="1" x14ac:dyDescent="0.25">
      <c r="B238" s="28" t="s">
        <v>203</v>
      </c>
      <c r="C238" s="8">
        <v>45584</v>
      </c>
      <c r="D238" s="28">
        <v>6967</v>
      </c>
      <c r="E238" s="9">
        <v>0.16666666666666666</v>
      </c>
      <c r="F238" s="24"/>
      <c r="G238" s="28" t="s">
        <v>210</v>
      </c>
      <c r="L238" s="16"/>
    </row>
    <row r="239" spans="1:18" ht="15" customHeight="1" x14ac:dyDescent="0.25">
      <c r="B239" s="28" t="s">
        <v>203</v>
      </c>
      <c r="C239" s="8">
        <v>45584</v>
      </c>
      <c r="D239" s="28">
        <v>9379</v>
      </c>
      <c r="E239" s="9">
        <v>0.18819444444444444</v>
      </c>
      <c r="F239" s="24"/>
      <c r="G239" s="28" t="s">
        <v>17</v>
      </c>
      <c r="K239">
        <v>70</v>
      </c>
      <c r="L239" s="16"/>
      <c r="M239">
        <v>2</v>
      </c>
      <c r="O239">
        <v>4</v>
      </c>
      <c r="R239">
        <v>3</v>
      </c>
    </row>
    <row r="240" spans="1:18" ht="15" customHeight="1" x14ac:dyDescent="0.25">
      <c r="A240">
        <v>24</v>
      </c>
      <c r="B240" s="14" t="s">
        <v>203</v>
      </c>
      <c r="C240" s="8"/>
      <c r="D240" s="14">
        <f>SUM(D230:D239)</f>
        <v>80075</v>
      </c>
      <c r="F240" s="24"/>
      <c r="L240" s="16"/>
    </row>
    <row r="241" spans="1:18" ht="15" customHeight="1" x14ac:dyDescent="0.25">
      <c r="B241" s="28" t="s">
        <v>203</v>
      </c>
      <c r="C241" s="8">
        <v>45596</v>
      </c>
      <c r="D241" s="28">
        <v>7474</v>
      </c>
      <c r="E241" s="9">
        <v>0.87916666666666676</v>
      </c>
      <c r="F241" s="24"/>
      <c r="G241" t="s">
        <v>211</v>
      </c>
      <c r="L241" s="16"/>
    </row>
    <row r="242" spans="1:18" ht="15" customHeight="1" x14ac:dyDescent="0.25">
      <c r="B242" s="28" t="s">
        <v>203</v>
      </c>
      <c r="C242" s="8">
        <v>45596</v>
      </c>
      <c r="D242" s="28">
        <v>7814</v>
      </c>
      <c r="E242" s="9">
        <v>0.93263888888888891</v>
      </c>
      <c r="F242" s="24"/>
      <c r="G242" t="s">
        <v>212</v>
      </c>
      <c r="L242" s="16"/>
    </row>
    <row r="243" spans="1:18" ht="15" customHeight="1" x14ac:dyDescent="0.25">
      <c r="B243" s="28" t="s">
        <v>203</v>
      </c>
      <c r="C243" s="8">
        <v>45596</v>
      </c>
      <c r="D243" s="28">
        <v>10611</v>
      </c>
      <c r="E243" s="9">
        <v>0.97152777777777777</v>
      </c>
      <c r="F243" s="24"/>
      <c r="G243" t="s">
        <v>213</v>
      </c>
      <c r="L243" s="16"/>
    </row>
    <row r="244" spans="1:18" ht="15" customHeight="1" x14ac:dyDescent="0.25">
      <c r="B244" s="28" t="s">
        <v>203</v>
      </c>
      <c r="C244" s="8">
        <v>45596</v>
      </c>
      <c r="D244" s="28">
        <v>8996</v>
      </c>
      <c r="E244" s="9">
        <v>0.99930555555555556</v>
      </c>
      <c r="F244" s="24"/>
      <c r="G244" t="s">
        <v>214</v>
      </c>
      <c r="L244" s="16"/>
    </row>
    <row r="245" spans="1:18" ht="15" customHeight="1" x14ac:dyDescent="0.25">
      <c r="B245" s="28" t="s">
        <v>203</v>
      </c>
      <c r="C245" s="8">
        <v>45597</v>
      </c>
      <c r="D245" s="28">
        <v>11577</v>
      </c>
      <c r="E245" s="9">
        <v>3.9583333333333331E-2</v>
      </c>
      <c r="F245" s="24"/>
      <c r="G245" t="s">
        <v>215</v>
      </c>
      <c r="L245" s="16"/>
    </row>
    <row r="246" spans="1:18" ht="15" customHeight="1" x14ac:dyDescent="0.25">
      <c r="B246" s="28" t="s">
        <v>203</v>
      </c>
      <c r="C246" s="8">
        <v>45597</v>
      </c>
      <c r="D246" s="28">
        <v>8487</v>
      </c>
      <c r="E246" s="9">
        <v>6.1805555555555558E-2</v>
      </c>
      <c r="F246" s="24"/>
      <c r="G246" t="s">
        <v>216</v>
      </c>
      <c r="L246" s="16"/>
    </row>
    <row r="247" spans="1:18" ht="15" customHeight="1" x14ac:dyDescent="0.25">
      <c r="B247" s="28" t="s">
        <v>203</v>
      </c>
      <c r="C247" s="8">
        <v>45597</v>
      </c>
      <c r="D247" s="28">
        <v>7980</v>
      </c>
      <c r="E247" s="9">
        <v>7.5694444444444439E-2</v>
      </c>
      <c r="F247" s="24"/>
      <c r="G247" t="s">
        <v>217</v>
      </c>
      <c r="L247" s="16"/>
    </row>
    <row r="248" spans="1:18" ht="15" customHeight="1" x14ac:dyDescent="0.25">
      <c r="B248" s="28" t="s">
        <v>203</v>
      </c>
      <c r="C248" s="8">
        <v>45597</v>
      </c>
      <c r="D248" s="28">
        <f>4222+2460</f>
        <v>6682</v>
      </c>
      <c r="E248" s="9" t="s">
        <v>221</v>
      </c>
      <c r="F248" s="24"/>
      <c r="G248" t="s">
        <v>218</v>
      </c>
      <c r="L248" s="16"/>
    </row>
    <row r="249" spans="1:18" ht="15" customHeight="1" x14ac:dyDescent="0.25">
      <c r="B249" s="28" t="s">
        <v>203</v>
      </c>
      <c r="C249" s="8">
        <v>45597</v>
      </c>
      <c r="D249" s="28">
        <v>9858</v>
      </c>
      <c r="E249" s="9">
        <v>0.14097222222222222</v>
      </c>
      <c r="F249" s="24"/>
      <c r="G249" t="s">
        <v>219</v>
      </c>
      <c r="L249" s="16"/>
    </row>
    <row r="250" spans="1:18" ht="15" customHeight="1" x14ac:dyDescent="0.25">
      <c r="B250" s="28" t="s">
        <v>203</v>
      </c>
      <c r="C250" s="8">
        <v>45597</v>
      </c>
      <c r="D250" s="28">
        <v>9417</v>
      </c>
      <c r="E250" s="9">
        <v>0.15625</v>
      </c>
      <c r="F250" s="24"/>
      <c r="G250" t="s">
        <v>220</v>
      </c>
      <c r="L250" s="16"/>
    </row>
    <row r="251" spans="1:18" ht="15" customHeight="1" x14ac:dyDescent="0.25">
      <c r="A251">
        <v>25</v>
      </c>
      <c r="B251" s="14" t="s">
        <v>203</v>
      </c>
      <c r="C251" s="8"/>
      <c r="D251" s="14">
        <f>SUM(D241:D250)</f>
        <v>88896</v>
      </c>
      <c r="F251" s="24"/>
      <c r="K251">
        <v>61</v>
      </c>
      <c r="L251" s="16"/>
      <c r="M251">
        <v>0</v>
      </c>
      <c r="O251">
        <v>140</v>
      </c>
      <c r="P251" t="s">
        <v>222</v>
      </c>
      <c r="R251">
        <v>4</v>
      </c>
    </row>
    <row r="252" spans="1:18" ht="15" customHeight="1" x14ac:dyDescent="0.25">
      <c r="B252" s="28" t="s">
        <v>223</v>
      </c>
      <c r="C252" s="8">
        <v>45638</v>
      </c>
      <c r="D252" s="28">
        <v>10317</v>
      </c>
      <c r="E252" s="9">
        <v>0.87222222222222223</v>
      </c>
      <c r="F252" s="24"/>
      <c r="G252">
        <v>0</v>
      </c>
      <c r="J252" t="s">
        <v>32</v>
      </c>
      <c r="L252" s="16"/>
    </row>
    <row r="253" spans="1:18" ht="15" customHeight="1" x14ac:dyDescent="0.25">
      <c r="B253" s="28" t="s">
        <v>223</v>
      </c>
      <c r="C253" s="8">
        <v>45638</v>
      </c>
      <c r="D253" s="28">
        <v>7723</v>
      </c>
      <c r="E253" s="9">
        <v>0.90277777777777779</v>
      </c>
      <c r="F253" s="24"/>
      <c r="G253" s="28" t="s">
        <v>224</v>
      </c>
      <c r="J253" t="s">
        <v>33</v>
      </c>
      <c r="L253" s="16"/>
    </row>
    <row r="254" spans="1:18" ht="15" customHeight="1" x14ac:dyDescent="0.25">
      <c r="B254" s="28" t="s">
        <v>223</v>
      </c>
      <c r="C254" s="8">
        <v>45638</v>
      </c>
      <c r="D254" s="28">
        <v>9742</v>
      </c>
      <c r="E254" s="9">
        <v>0.93125000000000002</v>
      </c>
      <c r="F254" s="24"/>
      <c r="G254">
        <v>0</v>
      </c>
      <c r="J254" t="s">
        <v>34</v>
      </c>
      <c r="L254" s="16"/>
    </row>
    <row r="255" spans="1:18" ht="15" customHeight="1" x14ac:dyDescent="0.25">
      <c r="B255" s="28" t="s">
        <v>223</v>
      </c>
      <c r="C255" s="8">
        <v>45638</v>
      </c>
      <c r="D255" s="28">
        <v>13162</v>
      </c>
      <c r="E255" s="9">
        <v>0.94444444444444453</v>
      </c>
      <c r="F255" s="24"/>
      <c r="G255" s="28" t="s">
        <v>225</v>
      </c>
      <c r="J255" t="s">
        <v>36</v>
      </c>
      <c r="L255" s="16"/>
    </row>
    <row r="256" spans="1:18" ht="15" customHeight="1" x14ac:dyDescent="0.25">
      <c r="B256" s="28" t="s">
        <v>223</v>
      </c>
      <c r="C256" s="8">
        <v>45638</v>
      </c>
      <c r="D256" s="28">
        <v>9884</v>
      </c>
      <c r="E256" s="9">
        <v>0.97986111111111107</v>
      </c>
      <c r="F256" s="24"/>
      <c r="G256">
        <v>0</v>
      </c>
      <c r="J256" t="s">
        <v>38</v>
      </c>
      <c r="L256" s="16"/>
    </row>
    <row r="257" spans="1:16" ht="15" customHeight="1" x14ac:dyDescent="0.25">
      <c r="B257" s="28" t="s">
        <v>223</v>
      </c>
      <c r="C257" s="8">
        <v>45638</v>
      </c>
      <c r="D257" s="28">
        <v>10063</v>
      </c>
      <c r="E257" s="9">
        <v>9.0277777777777787E-3</v>
      </c>
      <c r="F257" s="24"/>
      <c r="G257" s="28" t="s">
        <v>226</v>
      </c>
      <c r="J257" t="s">
        <v>40</v>
      </c>
      <c r="L257" s="16"/>
    </row>
    <row r="258" spans="1:16" ht="15" customHeight="1" x14ac:dyDescent="0.25">
      <c r="B258" s="28" t="s">
        <v>223</v>
      </c>
      <c r="C258" s="8">
        <v>45638</v>
      </c>
      <c r="D258" s="28">
        <v>9659</v>
      </c>
      <c r="E258" s="9">
        <v>2.361111111111111E-2</v>
      </c>
      <c r="F258" s="24"/>
      <c r="G258" s="28" t="s">
        <v>227</v>
      </c>
      <c r="J258" t="s">
        <v>42</v>
      </c>
      <c r="L258" s="16"/>
    </row>
    <row r="259" spans="1:16" ht="15" customHeight="1" x14ac:dyDescent="0.25">
      <c r="B259" s="28" t="s">
        <v>223</v>
      </c>
      <c r="C259" s="8">
        <v>45638</v>
      </c>
      <c r="D259" s="28">
        <v>8083</v>
      </c>
      <c r="E259" s="9">
        <v>5.6250000000000001E-2</v>
      </c>
      <c r="F259" s="24"/>
      <c r="G259" s="28" t="s">
        <v>228</v>
      </c>
      <c r="J259" t="s">
        <v>43</v>
      </c>
      <c r="L259" s="16"/>
    </row>
    <row r="260" spans="1:16" ht="15" customHeight="1" x14ac:dyDescent="0.25">
      <c r="A260">
        <v>26</v>
      </c>
      <c r="B260" s="14" t="s">
        <v>223</v>
      </c>
      <c r="C260" s="8"/>
      <c r="D260" s="14">
        <f>SUM(D252:D259)</f>
        <v>78633</v>
      </c>
      <c r="F260" s="24"/>
      <c r="K260">
        <v>43</v>
      </c>
      <c r="L260" s="16"/>
      <c r="M260">
        <v>4</v>
      </c>
      <c r="O260">
        <v>10</v>
      </c>
      <c r="P260">
        <v>16</v>
      </c>
    </row>
    <row r="261" spans="1:16" ht="15" customHeight="1" x14ac:dyDescent="0.25">
      <c r="B261" s="28" t="s">
        <v>229</v>
      </c>
      <c r="C261" s="8">
        <v>45681</v>
      </c>
      <c r="D261" s="28">
        <f>7838+1919</f>
        <v>9757</v>
      </c>
      <c r="E261" s="9">
        <v>0.91041666666666676</v>
      </c>
      <c r="F261" s="24"/>
      <c r="G261">
        <v>0</v>
      </c>
      <c r="J261" t="s">
        <v>32</v>
      </c>
      <c r="L261" s="16"/>
    </row>
    <row r="262" spans="1:16" ht="15" customHeight="1" x14ac:dyDescent="0.25">
      <c r="B262" s="28" t="s">
        <v>229</v>
      </c>
      <c r="C262" s="8">
        <v>45681</v>
      </c>
      <c r="D262" s="28">
        <v>11256</v>
      </c>
      <c r="E262" s="9">
        <v>0.94930555555555562</v>
      </c>
      <c r="F262" s="24"/>
      <c r="G262">
        <v>0</v>
      </c>
      <c r="J262" t="s">
        <v>33</v>
      </c>
      <c r="L262" s="16"/>
    </row>
    <row r="263" spans="1:16" ht="15" customHeight="1" x14ac:dyDescent="0.25">
      <c r="B263" s="28" t="s">
        <v>229</v>
      </c>
      <c r="C263" s="8">
        <v>45681</v>
      </c>
      <c r="D263" s="28">
        <v>8204</v>
      </c>
      <c r="E263" s="9">
        <v>0.98263888888888884</v>
      </c>
      <c r="F263" s="24"/>
      <c r="G263">
        <v>0</v>
      </c>
      <c r="J263" t="s">
        <v>34</v>
      </c>
      <c r="L263" s="16"/>
    </row>
    <row r="264" spans="1:16" ht="15" customHeight="1" x14ac:dyDescent="0.25">
      <c r="B264" s="28" t="s">
        <v>229</v>
      </c>
      <c r="C264" s="8">
        <v>45682</v>
      </c>
      <c r="D264" s="28">
        <v>7501</v>
      </c>
      <c r="E264" s="9">
        <v>1.8749999999999999E-2</v>
      </c>
      <c r="F264" s="24"/>
      <c r="G264" s="28" t="s">
        <v>230</v>
      </c>
      <c r="J264" t="s">
        <v>36</v>
      </c>
      <c r="L264" s="16"/>
    </row>
    <row r="265" spans="1:16" ht="15" customHeight="1" x14ac:dyDescent="0.25">
      <c r="B265" s="28" t="s">
        <v>229</v>
      </c>
      <c r="C265" s="8">
        <v>45682</v>
      </c>
      <c r="D265" s="28">
        <v>9683</v>
      </c>
      <c r="E265" s="9">
        <v>5.5555555555555552E-2</v>
      </c>
      <c r="F265" s="24"/>
      <c r="G265" s="28">
        <v>0</v>
      </c>
      <c r="J265" t="s">
        <v>38</v>
      </c>
      <c r="L265" s="16"/>
    </row>
    <row r="266" spans="1:16" ht="15" customHeight="1" x14ac:dyDescent="0.25">
      <c r="B266" s="28" t="s">
        <v>229</v>
      </c>
      <c r="C266" s="8">
        <v>45682</v>
      </c>
      <c r="D266" s="28">
        <v>7524</v>
      </c>
      <c r="E266" s="9">
        <v>8.4027777777777771E-2</v>
      </c>
      <c r="F266" s="24"/>
      <c r="G266" s="28">
        <v>0</v>
      </c>
      <c r="J266" t="s">
        <v>40</v>
      </c>
      <c r="L266" s="16"/>
    </row>
    <row r="267" spans="1:16" ht="15" customHeight="1" x14ac:dyDescent="0.25">
      <c r="B267" s="28" t="s">
        <v>229</v>
      </c>
      <c r="C267" s="8">
        <v>45682</v>
      </c>
      <c r="D267" s="28">
        <v>10439</v>
      </c>
      <c r="E267" s="9">
        <v>0.10347222222222223</v>
      </c>
      <c r="F267" s="24"/>
      <c r="G267" s="28">
        <v>0</v>
      </c>
      <c r="J267" t="s">
        <v>42</v>
      </c>
      <c r="L267" s="16"/>
    </row>
    <row r="268" spans="1:16" ht="15" customHeight="1" x14ac:dyDescent="0.25">
      <c r="B268" s="28" t="s">
        <v>229</v>
      </c>
      <c r="C268" s="8">
        <v>45682</v>
      </c>
      <c r="D268" s="28">
        <v>7801</v>
      </c>
      <c r="E268" s="9">
        <v>0.12847222222222224</v>
      </c>
      <c r="F268" s="24"/>
      <c r="G268" s="28" t="s">
        <v>112</v>
      </c>
      <c r="J268" t="s">
        <v>43</v>
      </c>
      <c r="L268" s="16"/>
    </row>
    <row r="269" spans="1:16" ht="15" customHeight="1" x14ac:dyDescent="0.25">
      <c r="A269">
        <v>27</v>
      </c>
      <c r="B269" s="14" t="s">
        <v>229</v>
      </c>
      <c r="C269" s="8">
        <v>45682</v>
      </c>
      <c r="D269" s="14">
        <f>SUM(D261:D268)</f>
        <v>72165</v>
      </c>
      <c r="F269" s="24"/>
      <c r="K269">
        <v>13</v>
      </c>
      <c r="L269" s="16"/>
      <c r="M269">
        <v>2</v>
      </c>
    </row>
    <row r="270" spans="1:16" ht="15" customHeight="1" x14ac:dyDescent="0.25">
      <c r="B270" s="28" t="s">
        <v>231</v>
      </c>
      <c r="C270" s="8">
        <v>45701</v>
      </c>
      <c r="D270" s="28">
        <v>9003</v>
      </c>
      <c r="E270" s="9">
        <v>0.91527777777777775</v>
      </c>
      <c r="F270" s="24"/>
      <c r="L270" s="16"/>
    </row>
    <row r="271" spans="1:16" ht="15" customHeight="1" x14ac:dyDescent="0.25">
      <c r="B271" s="28" t="s">
        <v>231</v>
      </c>
      <c r="C271" s="8">
        <v>45701</v>
      </c>
      <c r="D271" s="28">
        <v>11600</v>
      </c>
      <c r="E271" s="9">
        <v>0.94652777777777775</v>
      </c>
      <c r="F271" s="24"/>
      <c r="L271" s="16"/>
    </row>
    <row r="272" spans="1:16" ht="15" customHeight="1" x14ac:dyDescent="0.25">
      <c r="B272" s="28" t="s">
        <v>231</v>
      </c>
      <c r="C272" s="8">
        <v>45701</v>
      </c>
      <c r="D272" s="28">
        <v>8661</v>
      </c>
      <c r="E272" s="9">
        <v>0.98333333333333339</v>
      </c>
      <c r="F272" s="24"/>
      <c r="G272" s="28" t="s">
        <v>86</v>
      </c>
      <c r="L272" s="16"/>
    </row>
    <row r="273" spans="1:13" ht="15" customHeight="1" x14ac:dyDescent="0.25">
      <c r="B273" s="28" t="s">
        <v>231</v>
      </c>
      <c r="C273" s="8">
        <v>45701</v>
      </c>
      <c r="D273" s="28">
        <v>9492</v>
      </c>
      <c r="E273" s="9">
        <v>0.99652777777777779</v>
      </c>
      <c r="F273" s="24"/>
      <c r="L273" s="16"/>
    </row>
    <row r="274" spans="1:13" ht="15" customHeight="1" x14ac:dyDescent="0.25">
      <c r="B274" s="28" t="s">
        <v>231</v>
      </c>
      <c r="C274" s="8">
        <v>45702</v>
      </c>
      <c r="D274" s="28">
        <v>10120</v>
      </c>
      <c r="E274" s="9">
        <v>2.0833333333333332E-2</v>
      </c>
      <c r="F274" s="24"/>
      <c r="L274" s="16"/>
    </row>
    <row r="275" spans="1:13" ht="15" customHeight="1" x14ac:dyDescent="0.25">
      <c r="B275" s="28" t="s">
        <v>231</v>
      </c>
      <c r="C275" s="8">
        <v>45702</v>
      </c>
      <c r="D275" s="28">
        <v>9357</v>
      </c>
      <c r="E275" s="9">
        <v>4.3055555555555562E-2</v>
      </c>
      <c r="F275" s="24"/>
      <c r="G275" s="28" t="s">
        <v>232</v>
      </c>
      <c r="L275" s="16"/>
    </row>
    <row r="276" spans="1:13" ht="15" customHeight="1" x14ac:dyDescent="0.25">
      <c r="B276" s="28" t="s">
        <v>231</v>
      </c>
      <c r="C276" s="8">
        <v>45702</v>
      </c>
      <c r="D276" s="28">
        <v>6535</v>
      </c>
      <c r="E276" s="9">
        <v>7.7777777777777779E-2</v>
      </c>
      <c r="F276" s="24"/>
      <c r="G276" s="28" t="s">
        <v>112</v>
      </c>
      <c r="L276" s="16"/>
    </row>
    <row r="277" spans="1:13" ht="15" customHeight="1" x14ac:dyDescent="0.25">
      <c r="B277" s="28" t="s">
        <v>231</v>
      </c>
      <c r="C277" s="8">
        <v>45702</v>
      </c>
      <c r="D277" s="28">
        <v>9322</v>
      </c>
      <c r="E277" s="9">
        <v>9.0972222222222218E-2</v>
      </c>
      <c r="F277" s="24"/>
      <c r="L277" s="16"/>
    </row>
    <row r="278" spans="1:13" ht="15" customHeight="1" x14ac:dyDescent="0.25">
      <c r="A278">
        <v>28</v>
      </c>
      <c r="B278" s="14" t="s">
        <v>231</v>
      </c>
      <c r="C278" s="8"/>
      <c r="D278" s="14">
        <f>SUM(D270:D277)</f>
        <v>74090</v>
      </c>
      <c r="F278" s="24"/>
      <c r="K278">
        <v>4</v>
      </c>
      <c r="L278" s="16"/>
      <c r="M278">
        <v>1</v>
      </c>
    </row>
    <row r="279" spans="1:13" ht="15" customHeight="1" x14ac:dyDescent="0.25">
      <c r="B279" s="28" t="s">
        <v>233</v>
      </c>
      <c r="C279" s="8">
        <v>45709</v>
      </c>
      <c r="D279" s="28">
        <v>8805</v>
      </c>
      <c r="E279" s="9">
        <v>0.90486111111111101</v>
      </c>
      <c r="F279" s="24"/>
      <c r="G279" s="28" t="s">
        <v>234</v>
      </c>
      <c r="J279" s="28" t="s">
        <v>32</v>
      </c>
      <c r="L279" s="16"/>
    </row>
    <row r="280" spans="1:13" ht="15" customHeight="1" x14ac:dyDescent="0.25">
      <c r="B280" s="28" t="s">
        <v>233</v>
      </c>
      <c r="C280" s="8">
        <v>45709</v>
      </c>
      <c r="D280" s="28">
        <v>10395</v>
      </c>
      <c r="E280" s="9">
        <v>0.91736111111111107</v>
      </c>
      <c r="F280" s="24"/>
      <c r="G280">
        <v>0</v>
      </c>
      <c r="J280" s="28" t="s">
        <v>33</v>
      </c>
      <c r="L280" s="16"/>
    </row>
    <row r="281" spans="1:13" ht="15" customHeight="1" x14ac:dyDescent="0.25">
      <c r="B281" s="28" t="s">
        <v>233</v>
      </c>
      <c r="C281" s="8">
        <v>45709</v>
      </c>
      <c r="D281" s="28">
        <v>9784</v>
      </c>
      <c r="E281" s="9">
        <v>0.93958333333333333</v>
      </c>
      <c r="F281" s="24"/>
      <c r="G281" s="28" t="s">
        <v>235</v>
      </c>
      <c r="J281" s="28" t="s">
        <v>34</v>
      </c>
      <c r="L281" s="16"/>
    </row>
    <row r="282" spans="1:13" ht="15" customHeight="1" x14ac:dyDescent="0.25">
      <c r="B282" s="28" t="s">
        <v>233</v>
      </c>
      <c r="C282" s="8">
        <v>45709</v>
      </c>
      <c r="D282" s="28">
        <v>9876</v>
      </c>
      <c r="E282" s="9">
        <v>0.97083333333333333</v>
      </c>
      <c r="F282" s="24"/>
      <c r="G282" s="28" t="s">
        <v>236</v>
      </c>
      <c r="J282" s="28" t="s">
        <v>36</v>
      </c>
      <c r="L282" s="16"/>
    </row>
    <row r="283" spans="1:13" ht="15" customHeight="1" x14ac:dyDescent="0.25">
      <c r="B283" s="28" t="s">
        <v>233</v>
      </c>
      <c r="C283" s="8">
        <v>45709</v>
      </c>
      <c r="D283" s="28">
        <v>11284</v>
      </c>
      <c r="E283" s="9">
        <v>6.9444444444444447E-4</v>
      </c>
      <c r="F283" s="24"/>
      <c r="G283">
        <v>0</v>
      </c>
      <c r="J283" s="28" t="s">
        <v>38</v>
      </c>
      <c r="L283" s="16"/>
    </row>
    <row r="284" spans="1:13" ht="15" customHeight="1" x14ac:dyDescent="0.25">
      <c r="B284" s="28" t="s">
        <v>233</v>
      </c>
      <c r="C284" s="8">
        <v>45709</v>
      </c>
      <c r="D284" s="28">
        <v>11231</v>
      </c>
      <c r="E284" s="9">
        <v>2.7777777777777776E-2</v>
      </c>
      <c r="F284" s="24"/>
      <c r="G284" t="s">
        <v>245</v>
      </c>
      <c r="J284" s="28" t="s">
        <v>40</v>
      </c>
      <c r="L284" s="16"/>
    </row>
    <row r="285" spans="1:13" ht="15" customHeight="1" x14ac:dyDescent="0.25">
      <c r="B285" s="28" t="s">
        <v>233</v>
      </c>
      <c r="C285" s="8">
        <v>45709</v>
      </c>
      <c r="D285" s="28">
        <v>10240</v>
      </c>
      <c r="E285" s="9">
        <v>4.8611111111111112E-2</v>
      </c>
      <c r="F285" s="24"/>
      <c r="G285" s="28" t="s">
        <v>105</v>
      </c>
      <c r="J285" s="28" t="s">
        <v>42</v>
      </c>
      <c r="L285" s="16"/>
    </row>
    <row r="286" spans="1:13" ht="15" customHeight="1" x14ac:dyDescent="0.25">
      <c r="B286" s="28" t="s">
        <v>233</v>
      </c>
      <c r="C286" s="8">
        <v>45709</v>
      </c>
      <c r="D286" s="28">
        <v>8627</v>
      </c>
      <c r="E286" s="9">
        <v>7.013888888888889E-2</v>
      </c>
      <c r="F286" s="24"/>
      <c r="G286">
        <v>0</v>
      </c>
      <c r="J286" s="28" t="s">
        <v>43</v>
      </c>
      <c r="L286" s="16"/>
    </row>
    <row r="287" spans="1:13" ht="15" customHeight="1" x14ac:dyDescent="0.25">
      <c r="B287" s="28" t="s">
        <v>233</v>
      </c>
      <c r="C287" s="8">
        <v>45709</v>
      </c>
      <c r="D287" s="28">
        <v>7205</v>
      </c>
      <c r="E287" s="9">
        <v>8.9583333333333334E-2</v>
      </c>
      <c r="F287" s="24"/>
      <c r="G287" s="28" t="s">
        <v>237</v>
      </c>
      <c r="J287" s="28" t="s">
        <v>44</v>
      </c>
      <c r="L287" s="16"/>
    </row>
    <row r="288" spans="1:13" ht="15" customHeight="1" x14ac:dyDescent="0.25">
      <c r="B288" s="28" t="s">
        <v>233</v>
      </c>
      <c r="C288" s="8">
        <v>45709</v>
      </c>
      <c r="D288" s="28">
        <v>1535</v>
      </c>
      <c r="E288" s="9">
        <v>0.1013888888888889</v>
      </c>
      <c r="F288" s="24"/>
      <c r="G288" s="28" t="s">
        <v>238</v>
      </c>
      <c r="J288" s="28" t="s">
        <v>46</v>
      </c>
      <c r="L288" s="16"/>
    </row>
    <row r="289" spans="1:13" ht="15" customHeight="1" x14ac:dyDescent="0.25">
      <c r="B289" s="28" t="s">
        <v>233</v>
      </c>
      <c r="C289" s="8">
        <v>45709</v>
      </c>
      <c r="D289" s="28">
        <v>12701</v>
      </c>
      <c r="E289" s="9">
        <v>0.11944444444444445</v>
      </c>
      <c r="F289" s="24"/>
      <c r="G289">
        <v>0</v>
      </c>
      <c r="J289" s="28" t="s">
        <v>61</v>
      </c>
      <c r="L289" s="16"/>
    </row>
    <row r="290" spans="1:13" ht="15" customHeight="1" x14ac:dyDescent="0.25">
      <c r="A290">
        <v>29</v>
      </c>
      <c r="B290" s="14" t="s">
        <v>233</v>
      </c>
      <c r="C290" s="8"/>
      <c r="D290" s="14">
        <f>SUM(D279:D289)</f>
        <v>101683</v>
      </c>
      <c r="F290" s="24"/>
      <c r="K290">
        <v>79</v>
      </c>
      <c r="L290" s="16"/>
      <c r="M290">
        <v>5</v>
      </c>
    </row>
    <row r="291" spans="1:13" ht="15" customHeight="1" x14ac:dyDescent="0.25">
      <c r="B291" s="28" t="s">
        <v>239</v>
      </c>
      <c r="C291" s="8">
        <v>45713</v>
      </c>
      <c r="D291" s="28">
        <v>8860</v>
      </c>
      <c r="E291" s="9">
        <v>0.91805555555555562</v>
      </c>
      <c r="F291" s="24"/>
      <c r="G291">
        <v>0</v>
      </c>
      <c r="J291" s="28" t="s">
        <v>32</v>
      </c>
      <c r="L291" s="16"/>
    </row>
    <row r="292" spans="1:13" ht="15" customHeight="1" x14ac:dyDescent="0.25">
      <c r="B292" s="28" t="s">
        <v>239</v>
      </c>
      <c r="C292" s="8">
        <v>45713</v>
      </c>
      <c r="D292" s="28">
        <v>8784</v>
      </c>
      <c r="E292" s="9">
        <v>0.94027777777777777</v>
      </c>
      <c r="F292" s="24"/>
      <c r="G292" s="28" t="s">
        <v>12</v>
      </c>
      <c r="J292" s="28" t="s">
        <v>33</v>
      </c>
      <c r="L292" s="16"/>
    </row>
    <row r="293" spans="1:13" ht="15" customHeight="1" x14ac:dyDescent="0.25">
      <c r="B293" s="28" t="s">
        <v>239</v>
      </c>
      <c r="C293" s="8">
        <v>45713</v>
      </c>
      <c r="D293" s="28">
        <v>11556</v>
      </c>
      <c r="E293" s="9">
        <v>0.96805555555555556</v>
      </c>
      <c r="F293" s="24"/>
      <c r="G293" s="28" t="s">
        <v>240</v>
      </c>
      <c r="J293" s="28" t="s">
        <v>34</v>
      </c>
      <c r="L293" s="16"/>
    </row>
    <row r="294" spans="1:13" ht="15" customHeight="1" x14ac:dyDescent="0.25">
      <c r="B294" s="28" t="s">
        <v>239</v>
      </c>
      <c r="C294" s="8">
        <v>45713</v>
      </c>
      <c r="D294" s="28">
        <v>12124</v>
      </c>
      <c r="E294" s="9">
        <v>0.99097222222222225</v>
      </c>
      <c r="F294" s="24"/>
      <c r="G294" s="28" t="s">
        <v>241</v>
      </c>
      <c r="J294" s="28" t="s">
        <v>36</v>
      </c>
      <c r="L294" s="16"/>
    </row>
    <row r="295" spans="1:13" ht="15" customHeight="1" x14ac:dyDescent="0.25">
      <c r="B295" s="28" t="s">
        <v>239</v>
      </c>
      <c r="C295" s="8">
        <v>45713</v>
      </c>
      <c r="D295" s="28">
        <v>11452</v>
      </c>
      <c r="E295" s="9">
        <v>1.6666666666666666E-2</v>
      </c>
      <c r="F295" s="24"/>
      <c r="G295" s="28" t="s">
        <v>242</v>
      </c>
      <c r="J295" s="28" t="s">
        <v>38</v>
      </c>
      <c r="L295" s="16"/>
    </row>
    <row r="296" spans="1:13" ht="15" customHeight="1" x14ac:dyDescent="0.25">
      <c r="B296" s="28" t="s">
        <v>239</v>
      </c>
      <c r="C296" s="8">
        <v>45713</v>
      </c>
      <c r="D296" s="28">
        <v>4898</v>
      </c>
      <c r="E296" s="9">
        <v>5.2777777777777778E-2</v>
      </c>
      <c r="F296" s="24"/>
      <c r="G296">
        <v>0</v>
      </c>
      <c r="J296" s="28" t="s">
        <v>40</v>
      </c>
      <c r="L296" s="16"/>
    </row>
    <row r="297" spans="1:13" ht="15" customHeight="1" x14ac:dyDescent="0.25">
      <c r="B297" s="28" t="s">
        <v>239</v>
      </c>
      <c r="C297" s="8">
        <v>45713</v>
      </c>
      <c r="D297" s="28">
        <v>6592</v>
      </c>
      <c r="E297" s="9">
        <v>6.8749999999999992E-2</v>
      </c>
      <c r="F297" s="24"/>
      <c r="G297" s="28" t="s">
        <v>243</v>
      </c>
      <c r="J297" s="28" t="s">
        <v>42</v>
      </c>
      <c r="L297" s="16"/>
    </row>
    <row r="298" spans="1:13" ht="15" customHeight="1" x14ac:dyDescent="0.25">
      <c r="B298" s="28" t="s">
        <v>239</v>
      </c>
      <c r="C298" s="8">
        <v>45713</v>
      </c>
      <c r="D298" s="28">
        <v>10023</v>
      </c>
      <c r="E298" s="9">
        <v>0.11319444444444444</v>
      </c>
      <c r="F298" s="24"/>
      <c r="G298">
        <v>0</v>
      </c>
      <c r="J298" s="28" t="s">
        <v>43</v>
      </c>
      <c r="L298" s="16"/>
    </row>
    <row r="299" spans="1:13" ht="15" customHeight="1" x14ac:dyDescent="0.25">
      <c r="B299" s="28" t="s">
        <v>239</v>
      </c>
      <c r="C299" s="8">
        <v>45713</v>
      </c>
      <c r="D299" s="28">
        <v>9112</v>
      </c>
      <c r="E299" s="9">
        <v>0.13472222222222222</v>
      </c>
      <c r="F299" s="24"/>
      <c r="G299" s="28" t="s">
        <v>17</v>
      </c>
      <c r="J299" s="28" t="s">
        <v>44</v>
      </c>
      <c r="L299" s="16"/>
    </row>
    <row r="300" spans="1:13" ht="15" customHeight="1" x14ac:dyDescent="0.25">
      <c r="B300" s="28" t="s">
        <v>239</v>
      </c>
      <c r="C300" s="8">
        <v>45713</v>
      </c>
      <c r="D300" s="28">
        <v>8715</v>
      </c>
      <c r="E300" s="9">
        <v>0.16180555555555556</v>
      </c>
      <c r="F300" s="24"/>
      <c r="G300" s="28" t="s">
        <v>244</v>
      </c>
      <c r="J300" s="28" t="s">
        <v>46</v>
      </c>
      <c r="K300">
        <v>13</v>
      </c>
      <c r="L300" s="16"/>
      <c r="M300">
        <v>2</v>
      </c>
    </row>
    <row r="301" spans="1:13" ht="15" customHeight="1" x14ac:dyDescent="0.25">
      <c r="A301">
        <v>30</v>
      </c>
      <c r="B301" s="14" t="s">
        <v>239</v>
      </c>
      <c r="C301" s="8"/>
      <c r="D301" s="14">
        <f>SUM(D291:D300)</f>
        <v>92116</v>
      </c>
      <c r="F301" s="24"/>
      <c r="L301" s="16"/>
    </row>
    <row r="302" spans="1:13" ht="15" customHeight="1" x14ac:dyDescent="0.25">
      <c r="B302" s="28" t="s">
        <v>246</v>
      </c>
      <c r="C302" s="8">
        <v>45743</v>
      </c>
      <c r="D302" s="28">
        <v>8824</v>
      </c>
      <c r="E302" s="9">
        <v>0.92152777777777783</v>
      </c>
      <c r="F302" s="24"/>
      <c r="G302" s="28" t="s">
        <v>247</v>
      </c>
      <c r="J302" s="28" t="s">
        <v>32</v>
      </c>
      <c r="L302" s="16"/>
    </row>
    <row r="303" spans="1:13" ht="15" customHeight="1" x14ac:dyDescent="0.25">
      <c r="B303" s="28" t="s">
        <v>246</v>
      </c>
      <c r="C303" s="8">
        <v>45743</v>
      </c>
      <c r="D303" s="28">
        <v>9581</v>
      </c>
      <c r="E303" s="9">
        <v>0.94513888888888886</v>
      </c>
      <c r="F303" s="24"/>
      <c r="G303" s="28" t="s">
        <v>248</v>
      </c>
      <c r="J303" s="28" t="s">
        <v>33</v>
      </c>
      <c r="L303" s="16"/>
    </row>
    <row r="304" spans="1:13" ht="15" customHeight="1" x14ac:dyDescent="0.25">
      <c r="B304" s="28" t="s">
        <v>246</v>
      </c>
      <c r="C304" s="8">
        <v>45743</v>
      </c>
      <c r="D304" s="28">
        <v>10422</v>
      </c>
      <c r="E304" s="9">
        <v>0.97430555555555554</v>
      </c>
      <c r="F304" s="24"/>
      <c r="G304" s="28" t="s">
        <v>247</v>
      </c>
      <c r="J304" s="28" t="s">
        <v>34</v>
      </c>
      <c r="L304" s="16"/>
    </row>
    <row r="305" spans="1:18" ht="15" customHeight="1" x14ac:dyDescent="0.25">
      <c r="B305" s="28" t="s">
        <v>246</v>
      </c>
      <c r="C305" s="8">
        <v>45744</v>
      </c>
      <c r="D305" s="28">
        <v>10034</v>
      </c>
      <c r="E305" s="9">
        <v>0.99722222222222223</v>
      </c>
      <c r="F305" s="24"/>
      <c r="G305" s="28" t="s">
        <v>113</v>
      </c>
      <c r="J305" s="28" t="s">
        <v>36</v>
      </c>
      <c r="L305" s="16"/>
    </row>
    <row r="306" spans="1:18" ht="15" customHeight="1" x14ac:dyDescent="0.25">
      <c r="B306" s="28" t="s">
        <v>246</v>
      </c>
      <c r="C306" s="8">
        <v>45744</v>
      </c>
      <c r="D306" s="28">
        <v>10130</v>
      </c>
      <c r="E306" s="9">
        <v>2.2222222222222223E-2</v>
      </c>
      <c r="F306" s="24"/>
      <c r="G306">
        <v>0</v>
      </c>
      <c r="J306" s="28" t="s">
        <v>38</v>
      </c>
      <c r="L306" s="16"/>
    </row>
    <row r="307" spans="1:18" ht="15" customHeight="1" x14ac:dyDescent="0.25">
      <c r="B307" s="28" t="s">
        <v>246</v>
      </c>
      <c r="C307" s="8">
        <v>45744</v>
      </c>
      <c r="D307" s="28">
        <v>4057</v>
      </c>
      <c r="E307" s="9">
        <v>6.1111111111111116E-2</v>
      </c>
      <c r="F307" s="24"/>
      <c r="G307" s="28" t="s">
        <v>249</v>
      </c>
      <c r="J307" s="28" t="s">
        <v>40</v>
      </c>
      <c r="L307" s="16"/>
    </row>
    <row r="308" spans="1:18" ht="15" customHeight="1" x14ac:dyDescent="0.25">
      <c r="B308" s="28" t="s">
        <v>246</v>
      </c>
      <c r="C308" s="8">
        <v>45744</v>
      </c>
      <c r="D308" s="28">
        <v>4078</v>
      </c>
      <c r="E308" s="9">
        <v>6.8749999999999992E-2</v>
      </c>
      <c r="F308" s="24"/>
      <c r="G308" s="28" t="s">
        <v>254</v>
      </c>
      <c r="L308" s="16"/>
    </row>
    <row r="309" spans="1:18" ht="15" customHeight="1" x14ac:dyDescent="0.25">
      <c r="B309" s="28" t="s">
        <v>246</v>
      </c>
      <c r="C309" s="8">
        <v>45744</v>
      </c>
      <c r="D309" s="28">
        <v>10213</v>
      </c>
      <c r="E309" s="9">
        <v>8.4722222222222213E-2</v>
      </c>
      <c r="F309" s="24"/>
      <c r="G309">
        <v>0</v>
      </c>
      <c r="J309" s="28" t="s">
        <v>42</v>
      </c>
      <c r="L309" s="16"/>
    </row>
    <row r="310" spans="1:18" ht="15" customHeight="1" x14ac:dyDescent="0.25">
      <c r="A310">
        <v>31</v>
      </c>
      <c r="B310" s="14" t="s">
        <v>246</v>
      </c>
      <c r="C310" s="8"/>
      <c r="D310" s="14">
        <f>SUM(D302:D309)</f>
        <v>67339</v>
      </c>
      <c r="F310" s="24"/>
      <c r="K310">
        <v>16</v>
      </c>
      <c r="L310" s="16"/>
      <c r="M310">
        <v>2</v>
      </c>
      <c r="R310">
        <v>6</v>
      </c>
    </row>
    <row r="311" spans="1:18" ht="15" customHeight="1" x14ac:dyDescent="0.25">
      <c r="B311" s="28" t="s">
        <v>255</v>
      </c>
      <c r="C311" s="8">
        <v>45757</v>
      </c>
      <c r="D311" s="28">
        <v>8737</v>
      </c>
      <c r="E311" s="9">
        <v>0.91180555555555554</v>
      </c>
      <c r="F311" s="24"/>
      <c r="G311" s="28" t="s">
        <v>256</v>
      </c>
      <c r="J311" s="28" t="s">
        <v>32</v>
      </c>
      <c r="L311" s="16"/>
    </row>
    <row r="312" spans="1:18" ht="15" customHeight="1" x14ac:dyDescent="0.25">
      <c r="B312" s="28" t="s">
        <v>255</v>
      </c>
      <c r="C312" s="8">
        <v>45757</v>
      </c>
      <c r="D312" s="28">
        <v>10564</v>
      </c>
      <c r="E312" s="9">
        <v>0.93888888888888899</v>
      </c>
      <c r="F312" s="24"/>
      <c r="G312" s="28" t="s">
        <v>257</v>
      </c>
      <c r="J312" s="28" t="s">
        <v>33</v>
      </c>
      <c r="L312" s="16"/>
    </row>
    <row r="313" spans="1:18" ht="15" customHeight="1" x14ac:dyDescent="0.25">
      <c r="B313" s="28" t="s">
        <v>255</v>
      </c>
      <c r="C313" s="8">
        <v>45757</v>
      </c>
      <c r="D313" s="28">
        <v>10325</v>
      </c>
      <c r="E313" s="9">
        <v>0.96319444444444446</v>
      </c>
      <c r="F313" s="24"/>
      <c r="G313" s="28" t="s">
        <v>112</v>
      </c>
      <c r="J313" s="28" t="s">
        <v>34</v>
      </c>
      <c r="L313" s="16"/>
    </row>
    <row r="314" spans="1:18" ht="15" customHeight="1" x14ac:dyDescent="0.25">
      <c r="B314" s="28" t="s">
        <v>255</v>
      </c>
      <c r="C314" s="8">
        <v>45757</v>
      </c>
      <c r="D314" s="28">
        <v>11313</v>
      </c>
      <c r="E314" s="9">
        <v>0.98541666666666661</v>
      </c>
      <c r="F314" s="24"/>
      <c r="G314">
        <v>0</v>
      </c>
      <c r="J314" s="28" t="s">
        <v>36</v>
      </c>
      <c r="L314" s="16"/>
    </row>
    <row r="315" spans="1:18" ht="15" customHeight="1" x14ac:dyDescent="0.25">
      <c r="B315" s="28" t="s">
        <v>255</v>
      </c>
      <c r="C315" s="8">
        <v>45757</v>
      </c>
      <c r="D315" s="28">
        <v>9357</v>
      </c>
      <c r="E315" s="9">
        <v>1.2499999999999999E-2</v>
      </c>
      <c r="F315" s="24"/>
      <c r="G315" s="28" t="s">
        <v>39</v>
      </c>
      <c r="J315" s="28" t="s">
        <v>38</v>
      </c>
      <c r="L315" s="16"/>
    </row>
    <row r="316" spans="1:18" ht="15" customHeight="1" x14ac:dyDescent="0.25">
      <c r="B316" s="28" t="s">
        <v>255</v>
      </c>
      <c r="C316" s="8">
        <v>45757</v>
      </c>
      <c r="D316" s="28">
        <v>10527</v>
      </c>
      <c r="E316" s="9">
        <v>3.3333333333333333E-2</v>
      </c>
      <c r="F316" s="24"/>
      <c r="G316" s="28" t="s">
        <v>258</v>
      </c>
      <c r="J316" s="28" t="s">
        <v>40</v>
      </c>
      <c r="L316" s="16"/>
    </row>
    <row r="317" spans="1:18" ht="15" customHeight="1" x14ac:dyDescent="0.25">
      <c r="B317" s="28" t="s">
        <v>255</v>
      </c>
      <c r="C317" s="8">
        <v>45757</v>
      </c>
      <c r="D317" s="28">
        <v>9174</v>
      </c>
      <c r="E317" s="9">
        <v>5.486111111111111E-2</v>
      </c>
      <c r="F317" s="24"/>
      <c r="G317">
        <v>0</v>
      </c>
      <c r="J317" s="28" t="s">
        <v>42</v>
      </c>
      <c r="L317" s="16"/>
    </row>
    <row r="318" spans="1:18" ht="15" customHeight="1" x14ac:dyDescent="0.25">
      <c r="B318" s="28" t="s">
        <v>255</v>
      </c>
      <c r="C318" s="8">
        <v>45757</v>
      </c>
      <c r="D318" s="28">
        <v>8320</v>
      </c>
      <c r="E318" s="9">
        <v>7.4999999999999997E-2</v>
      </c>
      <c r="F318" s="24"/>
      <c r="G318">
        <v>0</v>
      </c>
      <c r="J318" s="28" t="s">
        <v>43</v>
      </c>
      <c r="L318" s="16"/>
    </row>
    <row r="319" spans="1:18" ht="15" customHeight="1" x14ac:dyDescent="0.25">
      <c r="A319">
        <v>32</v>
      </c>
      <c r="B319" s="14" t="s">
        <v>255</v>
      </c>
      <c r="C319" s="8"/>
      <c r="D319" s="14">
        <f>SUM(D311:D318)</f>
        <v>78317</v>
      </c>
      <c r="F319" s="24"/>
      <c r="K319">
        <v>36</v>
      </c>
      <c r="L319" s="16"/>
      <c r="M319">
        <v>4</v>
      </c>
      <c r="O319">
        <v>6</v>
      </c>
    </row>
    <row r="320" spans="1:18" ht="15" customHeight="1" x14ac:dyDescent="0.25">
      <c r="B320" s="28" t="s">
        <v>259</v>
      </c>
      <c r="C320" s="8">
        <v>45793</v>
      </c>
      <c r="D320" s="28">
        <v>9266</v>
      </c>
      <c r="E320" s="9">
        <v>0.94791666666666663</v>
      </c>
      <c r="F320" s="24"/>
      <c r="G320" s="28" t="s">
        <v>260</v>
      </c>
      <c r="L320" s="16"/>
    </row>
    <row r="321" spans="1:18" ht="15" customHeight="1" x14ac:dyDescent="0.25">
      <c r="B321" s="28" t="s">
        <v>259</v>
      </c>
      <c r="C321" s="8">
        <v>45793</v>
      </c>
      <c r="D321" s="28">
        <v>8733</v>
      </c>
      <c r="E321" s="9">
        <v>0.96944444444444444</v>
      </c>
      <c r="F321" s="24"/>
      <c r="G321" s="28" t="s">
        <v>89</v>
      </c>
      <c r="L321" s="16"/>
    </row>
    <row r="322" spans="1:18" ht="15" customHeight="1" x14ac:dyDescent="0.25">
      <c r="B322" s="28" t="s">
        <v>259</v>
      </c>
      <c r="C322" s="8">
        <v>45793</v>
      </c>
      <c r="D322" s="28">
        <v>9041</v>
      </c>
      <c r="E322" s="9">
        <v>0.9902777777777777</v>
      </c>
      <c r="F322" s="24"/>
      <c r="G322" s="28" t="s">
        <v>261</v>
      </c>
      <c r="L322" s="16"/>
    </row>
    <row r="323" spans="1:18" ht="15" customHeight="1" x14ac:dyDescent="0.25">
      <c r="B323" s="28" t="s">
        <v>259</v>
      </c>
      <c r="C323" s="8">
        <v>45794</v>
      </c>
      <c r="D323" s="28">
        <v>7177</v>
      </c>
      <c r="E323" s="9">
        <v>1.4583333333333332E-2</v>
      </c>
      <c r="F323" s="24"/>
      <c r="G323" s="28" t="s">
        <v>262</v>
      </c>
      <c r="L323" s="16"/>
    </row>
    <row r="324" spans="1:18" ht="15" customHeight="1" x14ac:dyDescent="0.25">
      <c r="B324" s="28" t="s">
        <v>259</v>
      </c>
      <c r="C324" s="8">
        <v>45794</v>
      </c>
      <c r="D324" s="28">
        <v>13577</v>
      </c>
      <c r="E324" s="9">
        <v>3.9583333333333331E-2</v>
      </c>
      <c r="F324" s="24"/>
      <c r="G324">
        <v>0</v>
      </c>
      <c r="L324" s="16"/>
    </row>
    <row r="325" spans="1:18" ht="15" customHeight="1" x14ac:dyDescent="0.25">
      <c r="B325" s="28" t="s">
        <v>259</v>
      </c>
      <c r="C325" s="8">
        <v>45794</v>
      </c>
      <c r="D325" s="28">
        <v>12946</v>
      </c>
      <c r="E325" s="9">
        <v>6.5277777777777782E-2</v>
      </c>
      <c r="F325" s="24"/>
      <c r="G325">
        <v>0</v>
      </c>
      <c r="L325" s="16"/>
    </row>
    <row r="326" spans="1:18" ht="15" customHeight="1" x14ac:dyDescent="0.25">
      <c r="B326" s="28" t="s">
        <v>259</v>
      </c>
      <c r="C326" s="8">
        <v>45794</v>
      </c>
      <c r="D326" s="28">
        <v>9872</v>
      </c>
      <c r="E326" s="9">
        <v>9.2361111111111116E-2</v>
      </c>
      <c r="F326" s="24"/>
      <c r="G326" s="28" t="s">
        <v>263</v>
      </c>
      <c r="L326" s="16"/>
    </row>
    <row r="327" spans="1:18" ht="15" customHeight="1" x14ac:dyDescent="0.25">
      <c r="A327">
        <v>33</v>
      </c>
      <c r="B327" s="14" t="s">
        <v>259</v>
      </c>
      <c r="C327" s="8"/>
      <c r="D327" s="14">
        <f>SUM(D320:D326)</f>
        <v>70612</v>
      </c>
      <c r="F327" s="24"/>
      <c r="K327">
        <v>33</v>
      </c>
      <c r="L327" s="16"/>
      <c r="M327">
        <v>0</v>
      </c>
      <c r="O327">
        <v>56</v>
      </c>
      <c r="Q327">
        <v>11</v>
      </c>
      <c r="R327">
        <v>9</v>
      </c>
    </row>
    <row r="328" spans="1:18" ht="15" customHeight="1" x14ac:dyDescent="0.25">
      <c r="B328" s="28" t="s">
        <v>264</v>
      </c>
      <c r="C328" s="8">
        <v>46003</v>
      </c>
      <c r="D328" s="28">
        <v>4113</v>
      </c>
      <c r="E328" s="9">
        <v>0.90763888888888899</v>
      </c>
      <c r="F328" s="24"/>
      <c r="G328" s="28" t="s">
        <v>69</v>
      </c>
      <c r="L328" s="16"/>
    </row>
    <row r="329" spans="1:18" ht="15" customHeight="1" x14ac:dyDescent="0.25">
      <c r="B329" s="28" t="s">
        <v>264</v>
      </c>
      <c r="C329" s="8">
        <v>46003</v>
      </c>
      <c r="D329" s="28">
        <v>3684</v>
      </c>
      <c r="E329" s="9">
        <v>0.93263888888888891</v>
      </c>
      <c r="F329" s="24"/>
      <c r="G329" s="28" t="s">
        <v>265</v>
      </c>
      <c r="L329" s="16"/>
    </row>
    <row r="330" spans="1:18" ht="15" customHeight="1" x14ac:dyDescent="0.25">
      <c r="B330" s="28" t="s">
        <v>264</v>
      </c>
      <c r="C330" s="8">
        <v>46003</v>
      </c>
      <c r="D330" s="28">
        <v>3943</v>
      </c>
      <c r="E330" s="9">
        <v>0.95486111111111116</v>
      </c>
      <c r="F330" s="24"/>
      <c r="G330" s="28" t="s">
        <v>266</v>
      </c>
      <c r="L330" s="16"/>
    </row>
    <row r="331" spans="1:18" ht="15" customHeight="1" x14ac:dyDescent="0.25">
      <c r="B331" s="28" t="s">
        <v>264</v>
      </c>
      <c r="C331" s="8">
        <v>46004</v>
      </c>
      <c r="D331" s="28">
        <v>3388</v>
      </c>
      <c r="E331" s="9">
        <v>4.1666666666666666E-3</v>
      </c>
      <c r="F331" s="24"/>
      <c r="G331">
        <v>0</v>
      </c>
      <c r="L331" s="16"/>
    </row>
    <row r="332" spans="1:18" ht="15" customHeight="1" x14ac:dyDescent="0.25">
      <c r="B332" s="28" t="s">
        <v>264</v>
      </c>
      <c r="C332" s="8">
        <v>46004</v>
      </c>
      <c r="D332" s="28">
        <v>8174</v>
      </c>
      <c r="E332" s="9">
        <v>3.1944444444444449E-2</v>
      </c>
      <c r="F332" s="24"/>
      <c r="G332" s="28" t="s">
        <v>267</v>
      </c>
      <c r="L332" s="16"/>
    </row>
    <row r="333" spans="1:18" ht="15" customHeight="1" x14ac:dyDescent="0.25">
      <c r="B333" s="28" t="s">
        <v>264</v>
      </c>
      <c r="C333" s="8">
        <v>46004</v>
      </c>
      <c r="D333" s="28">
        <v>6965</v>
      </c>
      <c r="E333" s="9">
        <v>5.2777777777777778E-2</v>
      </c>
      <c r="F333" s="24"/>
      <c r="G333" s="28" t="s">
        <v>267</v>
      </c>
      <c r="L333" s="16"/>
    </row>
    <row r="334" spans="1:18" ht="15" customHeight="1" x14ac:dyDescent="0.25">
      <c r="B334" s="28" t="s">
        <v>264</v>
      </c>
      <c r="C334" s="8">
        <v>46004</v>
      </c>
      <c r="D334" s="28">
        <v>7960</v>
      </c>
      <c r="E334" s="9">
        <v>7.8472222222222221E-2</v>
      </c>
      <c r="F334" s="24"/>
      <c r="G334" s="28" t="s">
        <v>268</v>
      </c>
      <c r="L334" s="16"/>
    </row>
    <row r="335" spans="1:18" ht="15" customHeight="1" x14ac:dyDescent="0.25">
      <c r="B335" s="28" t="s">
        <v>264</v>
      </c>
      <c r="C335" s="8">
        <v>46004</v>
      </c>
      <c r="D335" s="28">
        <v>6661</v>
      </c>
      <c r="E335" s="9">
        <v>0.10625</v>
      </c>
      <c r="F335" s="24"/>
      <c r="G335">
        <v>0</v>
      </c>
      <c r="L335" s="16"/>
    </row>
    <row r="336" spans="1:18" ht="15" customHeight="1" x14ac:dyDescent="0.25">
      <c r="A336">
        <v>34</v>
      </c>
      <c r="B336" s="14" t="s">
        <v>264</v>
      </c>
      <c r="C336" s="8"/>
      <c r="D336" s="14">
        <f>SUM(D328:D335)</f>
        <v>44888</v>
      </c>
      <c r="F336" s="24"/>
      <c r="K336">
        <v>36</v>
      </c>
      <c r="L336" s="16"/>
      <c r="M336">
        <v>7</v>
      </c>
    </row>
    <row r="337" spans="1:13" ht="15" customHeight="1" x14ac:dyDescent="0.25">
      <c r="B337" s="28" t="s">
        <v>103</v>
      </c>
      <c r="C337" s="8">
        <v>46017</v>
      </c>
      <c r="D337" s="28">
        <v>4933</v>
      </c>
      <c r="E337" s="9">
        <v>0.90138888888888891</v>
      </c>
      <c r="F337" s="24"/>
      <c r="G337" s="28" t="s">
        <v>269</v>
      </c>
      <c r="L337" s="16"/>
    </row>
    <row r="338" spans="1:13" ht="15" customHeight="1" x14ac:dyDescent="0.25">
      <c r="B338" s="28" t="s">
        <v>103</v>
      </c>
      <c r="C338" s="8">
        <v>46017</v>
      </c>
      <c r="D338" s="28">
        <v>4044</v>
      </c>
      <c r="E338" s="9">
        <v>0.93125000000000002</v>
      </c>
      <c r="F338" s="24"/>
      <c r="G338">
        <v>0</v>
      </c>
      <c r="L338" s="16"/>
    </row>
    <row r="339" spans="1:13" ht="15" customHeight="1" x14ac:dyDescent="0.25">
      <c r="B339" s="28" t="s">
        <v>103</v>
      </c>
      <c r="C339" s="8">
        <v>46017</v>
      </c>
      <c r="D339" s="28">
        <v>4585</v>
      </c>
      <c r="E339" s="9">
        <v>0.94652777777777775</v>
      </c>
      <c r="F339" s="24"/>
      <c r="G339" s="28" t="s">
        <v>270</v>
      </c>
      <c r="L339" s="16"/>
    </row>
    <row r="340" spans="1:13" ht="15" customHeight="1" x14ac:dyDescent="0.25">
      <c r="B340" s="28" t="s">
        <v>103</v>
      </c>
      <c r="C340" s="8">
        <v>46017</v>
      </c>
      <c r="D340" s="28">
        <v>7943</v>
      </c>
      <c r="E340" s="9">
        <v>0.9819444444444444</v>
      </c>
      <c r="F340" s="24"/>
      <c r="G340" s="28" t="s">
        <v>271</v>
      </c>
      <c r="L340" s="16"/>
    </row>
    <row r="341" spans="1:13" ht="15" customHeight="1" x14ac:dyDescent="0.25">
      <c r="B341" s="28" t="s">
        <v>103</v>
      </c>
      <c r="C341" s="8">
        <v>46018</v>
      </c>
      <c r="D341" s="28">
        <v>4202</v>
      </c>
      <c r="E341" s="9">
        <v>4.1666666666666666E-3</v>
      </c>
      <c r="F341" s="24"/>
      <c r="G341" s="28" t="s">
        <v>272</v>
      </c>
      <c r="L341" s="16"/>
    </row>
    <row r="342" spans="1:13" ht="15" customHeight="1" x14ac:dyDescent="0.25">
      <c r="B342" s="28" t="s">
        <v>103</v>
      </c>
      <c r="C342" s="8">
        <v>46018</v>
      </c>
      <c r="D342" s="28">
        <v>67</v>
      </c>
      <c r="E342" s="9">
        <v>2.4999999999999998E-2</v>
      </c>
      <c r="F342" s="24"/>
      <c r="G342" s="28">
        <v>0</v>
      </c>
      <c r="L342" s="16"/>
    </row>
    <row r="343" spans="1:13" ht="15" customHeight="1" x14ac:dyDescent="0.25">
      <c r="B343" s="28" t="s">
        <v>103</v>
      </c>
      <c r="C343" s="8">
        <v>46018</v>
      </c>
      <c r="D343" s="28">
        <v>4041</v>
      </c>
      <c r="E343" s="9">
        <v>3.125E-2</v>
      </c>
      <c r="F343" s="24"/>
      <c r="G343">
        <v>0</v>
      </c>
      <c r="L343" s="16"/>
    </row>
    <row r="344" spans="1:13" ht="15" customHeight="1" x14ac:dyDescent="0.25">
      <c r="B344" s="28" t="s">
        <v>103</v>
      </c>
      <c r="C344" s="8">
        <v>46018</v>
      </c>
      <c r="D344" s="28">
        <v>2700</v>
      </c>
      <c r="E344" s="9">
        <v>4.9999999999999996E-2</v>
      </c>
      <c r="F344" s="24"/>
      <c r="G344" s="28" t="s">
        <v>273</v>
      </c>
      <c r="L344" s="16"/>
    </row>
    <row r="345" spans="1:13" ht="15" customHeight="1" x14ac:dyDescent="0.25">
      <c r="B345" s="28" t="s">
        <v>103</v>
      </c>
      <c r="C345" s="8">
        <v>46018</v>
      </c>
      <c r="D345" s="28">
        <v>5819</v>
      </c>
      <c r="E345" s="9">
        <v>9.2361111111111116E-2</v>
      </c>
      <c r="F345" s="24"/>
      <c r="G345" s="28" t="s">
        <v>274</v>
      </c>
      <c r="L345" s="16"/>
    </row>
    <row r="346" spans="1:13" ht="15" customHeight="1" x14ac:dyDescent="0.25">
      <c r="A346">
        <v>35</v>
      </c>
      <c r="B346" s="14" t="s">
        <v>103</v>
      </c>
      <c r="C346" s="8"/>
      <c r="D346" s="14">
        <f>SUM(D337:D345)</f>
        <v>38334</v>
      </c>
      <c r="F346" s="24"/>
      <c r="K346">
        <v>44</v>
      </c>
      <c r="L346" s="16"/>
      <c r="M346">
        <v>0</v>
      </c>
    </row>
    <row r="347" spans="1:13" ht="15" customHeight="1" x14ac:dyDescent="0.25">
      <c r="B347" s="28" t="s">
        <v>275</v>
      </c>
      <c r="C347" s="8">
        <v>46059</v>
      </c>
      <c r="D347" s="28">
        <v>7317</v>
      </c>
      <c r="E347" s="9">
        <v>0.90416666666666667</v>
      </c>
      <c r="F347" s="24"/>
      <c r="G347">
        <v>0</v>
      </c>
      <c r="L347" s="16"/>
    </row>
    <row r="348" spans="1:13" ht="15" customHeight="1" x14ac:dyDescent="0.25">
      <c r="B348" s="28" t="s">
        <v>275</v>
      </c>
      <c r="C348" s="8">
        <v>46059</v>
      </c>
      <c r="D348" s="28">
        <v>6564</v>
      </c>
      <c r="E348" s="9">
        <v>0.92986111111111114</v>
      </c>
      <c r="F348" s="24"/>
      <c r="G348">
        <v>0</v>
      </c>
      <c r="L348" s="16"/>
    </row>
    <row r="349" spans="1:13" ht="15" customHeight="1" x14ac:dyDescent="0.25">
      <c r="B349" s="28" t="s">
        <v>275</v>
      </c>
      <c r="C349" s="8">
        <v>46059</v>
      </c>
      <c r="D349" s="28">
        <v>10184</v>
      </c>
      <c r="E349" s="9">
        <v>0.95208333333333339</v>
      </c>
      <c r="F349" s="24"/>
      <c r="G349">
        <v>0</v>
      </c>
      <c r="L349" s="16"/>
    </row>
    <row r="350" spans="1:13" ht="15" customHeight="1" x14ac:dyDescent="0.25">
      <c r="B350" s="28" t="s">
        <v>275</v>
      </c>
      <c r="C350" s="8">
        <v>46059</v>
      </c>
      <c r="D350" s="28">
        <v>4311</v>
      </c>
      <c r="E350" s="9">
        <v>0.9770833333333333</v>
      </c>
      <c r="F350" s="24"/>
      <c r="G350">
        <v>0</v>
      </c>
      <c r="L350" s="16"/>
    </row>
    <row r="351" spans="1:13" ht="15" customHeight="1" x14ac:dyDescent="0.25">
      <c r="B351" s="28" t="s">
        <v>275</v>
      </c>
      <c r="C351" s="8">
        <v>46059</v>
      </c>
      <c r="D351" s="28">
        <v>4543</v>
      </c>
      <c r="E351" s="9">
        <v>0.99236111111111114</v>
      </c>
      <c r="F351" s="24"/>
      <c r="G351">
        <v>0</v>
      </c>
      <c r="L351" s="16"/>
    </row>
    <row r="352" spans="1:13" ht="15" customHeight="1" x14ac:dyDescent="0.25">
      <c r="B352" s="28" t="s">
        <v>275</v>
      </c>
      <c r="C352" s="8">
        <v>46059</v>
      </c>
      <c r="D352" s="28">
        <v>3108</v>
      </c>
      <c r="E352" s="9">
        <v>3.472222222222222E-3</v>
      </c>
      <c r="F352" s="24"/>
      <c r="G352">
        <v>0</v>
      </c>
      <c r="L352" s="16"/>
    </row>
    <row r="353" spans="1:13" ht="15" customHeight="1" x14ac:dyDescent="0.25">
      <c r="B353" s="28" t="s">
        <v>275</v>
      </c>
      <c r="C353" s="8">
        <v>46060</v>
      </c>
      <c r="D353" s="28">
        <v>7043</v>
      </c>
      <c r="E353" s="9">
        <v>1.5972222222222224E-2</v>
      </c>
      <c r="F353" s="24"/>
      <c r="G353" s="28" t="s">
        <v>113</v>
      </c>
      <c r="L353" s="16"/>
    </row>
    <row r="354" spans="1:13" ht="15" customHeight="1" x14ac:dyDescent="0.25">
      <c r="B354" s="28" t="s">
        <v>275</v>
      </c>
      <c r="C354" s="8">
        <v>46060</v>
      </c>
      <c r="D354" s="28">
        <v>8315</v>
      </c>
      <c r="E354" s="9">
        <v>5.2083333333333336E-2</v>
      </c>
      <c r="F354" s="24"/>
      <c r="G354" s="28" t="s">
        <v>276</v>
      </c>
      <c r="L354" s="16"/>
    </row>
    <row r="355" spans="1:13" ht="15" customHeight="1" x14ac:dyDescent="0.25">
      <c r="B355" s="28" t="s">
        <v>275</v>
      </c>
      <c r="C355" s="8">
        <v>46060</v>
      </c>
      <c r="D355" s="28">
        <v>7017</v>
      </c>
      <c r="E355" s="29">
        <v>7.2222222222222229E-2</v>
      </c>
      <c r="F355" s="24"/>
      <c r="G355">
        <v>0</v>
      </c>
      <c r="L355" s="16"/>
    </row>
    <row r="356" spans="1:13" ht="15" customHeight="1" x14ac:dyDescent="0.25">
      <c r="B356" s="28" t="s">
        <v>275</v>
      </c>
      <c r="C356" s="8">
        <v>46060</v>
      </c>
      <c r="D356" s="28">
        <v>10689</v>
      </c>
      <c r="E356" s="9">
        <v>8.8888888888888892E-2</v>
      </c>
      <c r="F356" s="24"/>
      <c r="G356">
        <v>0</v>
      </c>
      <c r="L356" s="16"/>
    </row>
    <row r="357" spans="1:13" ht="15" customHeight="1" x14ac:dyDescent="0.25">
      <c r="A357">
        <v>36</v>
      </c>
      <c r="B357" s="14" t="s">
        <v>275</v>
      </c>
      <c r="C357" s="8">
        <v>46059</v>
      </c>
      <c r="D357" s="14">
        <f>SUM(D347:D356)</f>
        <v>69091</v>
      </c>
      <c r="F357" s="24"/>
      <c r="K357">
        <v>12</v>
      </c>
      <c r="L357" s="16"/>
      <c r="M357">
        <v>0</v>
      </c>
    </row>
    <row r="358" spans="1:13" ht="15" customHeight="1" x14ac:dyDescent="0.25">
      <c r="B358" s="28" t="s">
        <v>277</v>
      </c>
      <c r="C358" s="8">
        <v>46080</v>
      </c>
      <c r="D358" s="28">
        <v>5936</v>
      </c>
      <c r="E358" s="9">
        <v>0.87291666666666667</v>
      </c>
      <c r="F358" s="24"/>
      <c r="G358" s="28" t="s">
        <v>278</v>
      </c>
      <c r="L358" s="16"/>
    </row>
    <row r="359" spans="1:13" ht="15" customHeight="1" x14ac:dyDescent="0.25">
      <c r="B359" s="28" t="s">
        <v>277</v>
      </c>
      <c r="C359" s="8">
        <v>46080</v>
      </c>
      <c r="D359" s="28">
        <v>8862</v>
      </c>
      <c r="E359" s="9">
        <v>0.89444444444444438</v>
      </c>
      <c r="F359" s="24"/>
      <c r="G359" s="28" t="s">
        <v>112</v>
      </c>
      <c r="L359" s="16"/>
    </row>
    <row r="360" spans="1:13" ht="15" customHeight="1" x14ac:dyDescent="0.25">
      <c r="B360" s="28" t="s">
        <v>277</v>
      </c>
      <c r="C360" s="8">
        <v>46080</v>
      </c>
      <c r="D360" s="28">
        <v>7455</v>
      </c>
      <c r="E360" s="9">
        <v>22</v>
      </c>
      <c r="F360" s="24"/>
      <c r="G360">
        <v>0</v>
      </c>
      <c r="L360" s="16"/>
    </row>
    <row r="361" spans="1:13" ht="15" customHeight="1" x14ac:dyDescent="0.25">
      <c r="B361" s="28" t="s">
        <v>277</v>
      </c>
      <c r="C361" s="8">
        <v>46080</v>
      </c>
      <c r="D361" s="28">
        <v>299</v>
      </c>
      <c r="E361" s="9">
        <v>0.94027777777777777</v>
      </c>
      <c r="F361" s="24"/>
      <c r="G361">
        <v>0</v>
      </c>
      <c r="L361" s="16"/>
    </row>
    <row r="362" spans="1:13" ht="15" customHeight="1" x14ac:dyDescent="0.25">
      <c r="B362" s="28" t="s">
        <v>277</v>
      </c>
      <c r="C362" s="8">
        <v>46080</v>
      </c>
      <c r="D362" s="28">
        <v>7238</v>
      </c>
      <c r="E362" s="9">
        <v>0.94236111111111109</v>
      </c>
      <c r="F362" s="24"/>
      <c r="G362" s="28" t="s">
        <v>279</v>
      </c>
      <c r="L362" s="16"/>
    </row>
    <row r="363" spans="1:13" ht="15" customHeight="1" x14ac:dyDescent="0.25">
      <c r="B363" s="28" t="s">
        <v>277</v>
      </c>
      <c r="C363" s="8">
        <v>46080</v>
      </c>
      <c r="D363" s="28">
        <v>9711</v>
      </c>
      <c r="E363" s="9">
        <v>0.97777777777777775</v>
      </c>
      <c r="F363" s="24"/>
      <c r="G363" s="28" t="s">
        <v>165</v>
      </c>
      <c r="L363" s="16"/>
    </row>
    <row r="364" spans="1:13" ht="15" customHeight="1" x14ac:dyDescent="0.25">
      <c r="B364" s="28" t="s">
        <v>277</v>
      </c>
      <c r="C364" s="8">
        <v>46080</v>
      </c>
      <c r="D364" s="28">
        <v>7213</v>
      </c>
      <c r="E364" s="9">
        <v>3.1944444444444449E-2</v>
      </c>
      <c r="F364" s="24"/>
      <c r="G364">
        <v>0</v>
      </c>
      <c r="L364" s="16"/>
    </row>
    <row r="365" spans="1:13" ht="15" customHeight="1" x14ac:dyDescent="0.25">
      <c r="A365">
        <v>37</v>
      </c>
      <c r="B365" s="14" t="s">
        <v>277</v>
      </c>
      <c r="C365" s="8">
        <v>46080</v>
      </c>
      <c r="D365" s="28">
        <v>911</v>
      </c>
      <c r="E365" s="9">
        <v>4.5138888888888888E-2</v>
      </c>
      <c r="F365" s="24"/>
      <c r="K365">
        <v>6</v>
      </c>
      <c r="L365" s="16"/>
      <c r="M365">
        <v>2</v>
      </c>
    </row>
    <row r="366" spans="1:13" ht="15" customHeight="1" x14ac:dyDescent="0.25">
      <c r="B366" s="28"/>
      <c r="C366" s="8"/>
      <c r="D366" s="14">
        <f>SUM(D358:D365)</f>
        <v>47625</v>
      </c>
      <c r="F366" s="24"/>
      <c r="L366" s="16"/>
    </row>
    <row r="367" spans="1:13" ht="15" customHeight="1" x14ac:dyDescent="0.25">
      <c r="B367" s="28"/>
      <c r="C367" s="8"/>
      <c r="D367" s="14"/>
      <c r="F367" s="24"/>
      <c r="L367" s="16"/>
    </row>
    <row r="368" spans="1:13" ht="15" customHeight="1" x14ac:dyDescent="0.25">
      <c r="B368" s="28"/>
      <c r="C368" s="8"/>
      <c r="D368" s="14"/>
      <c r="F368" s="24"/>
      <c r="L368" s="16"/>
    </row>
    <row r="369" spans="2:18" ht="15" customHeight="1" x14ac:dyDescent="0.25">
      <c r="B369" s="28"/>
      <c r="C369" s="8"/>
      <c r="D369" s="14"/>
      <c r="F369" s="24"/>
      <c r="L369" s="16"/>
    </row>
    <row r="370" spans="2:18" ht="15" customHeight="1" x14ac:dyDescent="0.25">
      <c r="B370" s="28"/>
      <c r="C370" s="8"/>
      <c r="D370" s="14"/>
      <c r="F370" s="24"/>
      <c r="L370" s="16"/>
    </row>
    <row r="371" spans="2:18" ht="15" customHeight="1" x14ac:dyDescent="0.25">
      <c r="B371" s="14"/>
      <c r="C371" s="8"/>
      <c r="D371" s="14"/>
      <c r="F371" s="24"/>
      <c r="L371" s="16"/>
    </row>
    <row r="372" spans="2:18" ht="15" customHeight="1" x14ac:dyDescent="0.25">
      <c r="B372" s="14"/>
      <c r="C372" s="8"/>
      <c r="D372" s="14"/>
      <c r="F372" s="24"/>
      <c r="L372" s="16"/>
    </row>
    <row r="373" spans="2:18" ht="15" customHeight="1" x14ac:dyDescent="0.25">
      <c r="B373" s="28"/>
      <c r="C373" s="8"/>
      <c r="D373" s="14"/>
      <c r="F373" s="24"/>
      <c r="L373" s="16"/>
    </row>
    <row r="374" spans="2:18" ht="15.75" x14ac:dyDescent="0.25">
      <c r="C374" s="1" t="s">
        <v>47</v>
      </c>
      <c r="D374" s="14">
        <f>D10+D19+D34+D43+D57+D71+D85+D95+D110+D120+D105+D129+D136+D144+D153+D164+D171+D180+D188+D196+D208+D219+D229+D240+D251+D260+D269+D278+D290+D301+D310+D319+D327+D336+D346+D357+D366</f>
        <v>2262360</v>
      </c>
      <c r="E374" s="1">
        <v>150</v>
      </c>
      <c r="F374" s="11" t="s">
        <v>79</v>
      </c>
      <c r="J374" s="11" t="s">
        <v>47</v>
      </c>
      <c r="K374" s="14">
        <f>K153+ K10+K19+K43+K34+K57+K71+K85+K95+K105+K110+K120+K129+K144+K136+K164+K171+K180+K188+K269+K196+K208+K219+K228+K239+K251+K260+K278+K290+K300+K310+K319+K327+K336+K346+K357+K365</f>
        <v>1317</v>
      </c>
      <c r="L374" s="15">
        <f>K374/G375</f>
        <v>3.8809031277073497E-2</v>
      </c>
      <c r="M374" s="33">
        <f t="shared" ref="M374" si="0">SUM(M2:M373)</f>
        <v>112</v>
      </c>
      <c r="N374" s="33"/>
      <c r="O374" s="33">
        <f>SUM(O2:O373)</f>
        <v>299</v>
      </c>
      <c r="P374" s="33">
        <f t="shared" ref="P374:R374" si="1">SUM(P2:P373)</f>
        <v>189</v>
      </c>
      <c r="Q374" s="33">
        <f t="shared" si="1"/>
        <v>41</v>
      </c>
      <c r="R374" s="33">
        <f t="shared" si="1"/>
        <v>29</v>
      </c>
    </row>
    <row r="375" spans="2:18" ht="15" customHeight="1" x14ac:dyDescent="0.25">
      <c r="D375" s="11" t="s">
        <v>57</v>
      </c>
      <c r="E375" s="1">
        <f>D374*E374</f>
        <v>339354000</v>
      </c>
      <c r="F375" s="11" t="s">
        <v>58</v>
      </c>
      <c r="G375" s="14">
        <f>E375/10000</f>
        <v>33935.4</v>
      </c>
      <c r="H375" s="11" t="s">
        <v>77</v>
      </c>
      <c r="L375" s="23">
        <f>L374*100</f>
        <v>3.8809031277073496</v>
      </c>
      <c r="M375" s="14" t="s">
        <v>59</v>
      </c>
      <c r="N375" s="14"/>
      <c r="O375" s="14"/>
    </row>
    <row r="377" spans="2:18" ht="15" customHeight="1" x14ac:dyDescent="0.25">
      <c r="M377" s="14">
        <f>M10+M19+M34+M43+M57+M71+M85+M95+M105+M110+M119+M128+M136+M144+M153+M164+M171+M180+M269+M196+M208+M219+M228+M239+M251+M260+M278+M290+M300+M310+M319+M336</f>
        <v>110</v>
      </c>
    </row>
    <row r="378" spans="2:18" ht="15" customHeight="1" x14ac:dyDescent="0.25">
      <c r="L378">
        <f>M377/G375</f>
        <v>3.241452878115478E-3</v>
      </c>
      <c r="M378" s="28" t="s">
        <v>80</v>
      </c>
    </row>
    <row r="379" spans="2:18" ht="15" customHeight="1" x14ac:dyDescent="0.25">
      <c r="L379">
        <f>L378*1000</f>
        <v>3.2414528781154779</v>
      </c>
      <c r="M379" s="28" t="s">
        <v>146</v>
      </c>
      <c r="R379">
        <f>356-35</f>
        <v>321</v>
      </c>
    </row>
    <row r="381" spans="2:18" ht="15" customHeight="1" x14ac:dyDescent="0.3">
      <c r="B381" s="32" t="s">
        <v>253</v>
      </c>
      <c r="O381">
        <f>364-37</f>
        <v>327</v>
      </c>
    </row>
    <row r="382" spans="2:18" ht="15" customHeight="1" x14ac:dyDescent="0.25">
      <c r="B382" s="28" t="s">
        <v>250</v>
      </c>
      <c r="F382">
        <f>2.029-0.634</f>
        <v>1.395</v>
      </c>
      <c r="G382">
        <f>2.029+0.634</f>
        <v>2.6629999999999998</v>
      </c>
    </row>
    <row r="383" spans="2:18" ht="15" customHeight="1" x14ac:dyDescent="0.25">
      <c r="B383" t="s">
        <v>251</v>
      </c>
      <c r="F383">
        <f>1.991-0.833</f>
        <v>1.1580000000000001</v>
      </c>
      <c r="G383">
        <f>1.991+0.833</f>
        <v>2.8239999999999998</v>
      </c>
    </row>
    <row r="384" spans="2:18" ht="15" customHeight="1" x14ac:dyDescent="0.25">
      <c r="B384" t="s">
        <v>252</v>
      </c>
    </row>
  </sheetData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MARTINEZ GARCIA, JOSE ANTONIO</cp:lastModifiedBy>
  <dcterms:created xsi:type="dcterms:W3CDTF">2022-10-06T22:25:42Z</dcterms:created>
  <dcterms:modified xsi:type="dcterms:W3CDTF">2026-03-30T08:07:25Z</dcterms:modified>
</cp:coreProperties>
</file>